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C:\Temp\"/>
    </mc:Choice>
  </mc:AlternateContent>
  <xr:revisionPtr revIDLastSave="0" documentId="8_{A863CA1B-1388-4055-8401-4A65AB83183C}"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7"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C9" i="6" s="1"/>
  <c r="J10" i="6"/>
  <c r="C10" i="6" s="1"/>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l="1"/>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0" i="6" l="1"/>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<sst xmlns="http://schemas.openxmlformats.org/spreadsheetml/2006/main" count="21998" uniqueCount="15619">
  <si>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</si>
  <si>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</si>
  <si>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</si>
  <si>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</si>
  <si>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</si>
  <si>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</si>
  <si>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</si>
  <si>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</si>
  <si>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</si>
  <si>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</si>
  <si>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</si>
  <si>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</si>
  <si>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</si>
  <si>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</si>
  <si>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</si>
  <si>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</si>
  <si>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</si>
  <si>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</si>
  <si>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</si>
  <si>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</si>
  <si>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</si>
  <si>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</si>
  <si>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</si>
  <si>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</si>
  <si>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</si>
  <si>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</si>
  <si>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</si>
  <si>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</si>
  <si>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</si>
  <si>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</si>
  <si>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</si>
  <si>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</si>
  <si>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</si>
  <si>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</si>
  <si>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</si>
  <si>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</si>
  <si>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</si>
  <si>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</si>
  <si>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</si>
  <si>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</si>
  <si>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</si>
  <si>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</si>
  <si>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</si>
  <si>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</si>
  <si>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</si>
  <si>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</si>
  <si>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</si>
  <si>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</si>
  <si>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</si>
  <si>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</si>
  <si>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</si>
  <si>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</si>
  <si>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</si>
  <si>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</si>
  <si>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</si>
  <si>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</si>
  <si>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</si>
  <si>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</si>
  <si>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</si>
  <si>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</si>
  <si>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</si>
  <si>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</si>
  <si>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</si>
  <si>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</si>
  <si>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</si>
  <si>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</si>
  <si>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</si>
  <si>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</si>
  <si>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</si>
  <si>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</si>
  <si>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</si>
  <si>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</si>
  <si>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</si>
  <si>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</si>
  <si>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</si>
  <si>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</si>
  <si>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</si>
  <si>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</si>
  <si>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</si>
  <si>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</si>
  <si>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</si>
  <si>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</si>
  <si>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</si>
  <si>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</si>
  <si>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</si>
  <si>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</si>
  <si>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</si>
  <si>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</si>
  <si>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</si>
  <si>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</si>
  <si>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</si>
  <si>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</si>
  <si>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</si>
  <si>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</si>
  <si>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</si>
  <si>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</si>
  <si>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</si>
  <si>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</si>
  <si>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</si>
  <si>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</si>
  <si>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</si>
  <si>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</si>
  <si>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</si>
  <si>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</si>
  <si>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</si>
  <si>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</si>
  <si>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</si>
  <si>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</si>
  <si>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</si>
  <si>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</si>
  <si>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</si>
  <si>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</si>
  <si>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</si>
  <si>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</si>
  <si>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</si>
  <si>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</si>
  <si>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</si>
  <si>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</si>
  <si>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</si>
  <si>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</si>
  <si>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</si>
  <si>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</si>
  <si>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</si>
  <si>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</si>
  <si>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</si>
  <si>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</si>
  <si>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</si>
  <si>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</si>
  <si>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</si>
  <si>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</si>
  <si>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</si>
  <si>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</si>
  <si>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</si>
  <si>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</si>
  <si>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</si>
  <si>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</si>
  <si>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</si>
  <si>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</si>
  <si>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</si>
  <si>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</si>
  <si>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</si>
  <si>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</si>
  <si>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</si>
  <si>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</si>
  <si>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</si>
  <si>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</si>
  <si>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</si>
  <si>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</si>
  <si>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</si>
  <si>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</si>
  <si>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</si>
  <si>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</si>
  <si>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</si>
  <si>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</si>
  <si>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</si>
  <si>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</si>
  <si>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</si>
  <si>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</si>
  <si>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</si>
  <si>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</si>
  <si>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</si>
  <si>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</si>
  <si>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</si>
  <si>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</si>
  <si>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</si>
  <si>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</si>
  <si>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</si>
  <si>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</si>
  <si>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</si>
  <si>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</si>
  <si>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</si>
  <si>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</si>
  <si>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</si>
  <si>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</si>
  <si>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</si>
  <si>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</si>
  <si>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</si>
  <si>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</si>
  <si>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</si>
  <si>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</si>
  <si>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</si>
  <si>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</si>
  <si>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</si>
  <si>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</si>
  <si>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</si>
  <si>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</si>
  <si>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</si>
  <si>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</si>
  <si>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</si>
  <si>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</si>
  <si>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</si>
  <si>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</si>
  <si>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</si>
  <si>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</si>
  <si>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</si>
  <si>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</si>
  <si>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</si>
  <si>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</si>
  <si>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</si>
  <si>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</si>
  <si>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</si>
  <si>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</si>
  <si>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</si>
  <si>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</si>
  <si>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</si>
  <si>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</si>
  <si>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</si>
  <si>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</si>
  <si>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</si>
  <si>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</si>
  <si>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</si>
  <si>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</si>
  <si>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</si>
  <si>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</si>
  <si>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</si>
  <si>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</si>
  <si>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</si>
  <si>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</si>
  <si>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</si>
  <si>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</si>
  <si>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</si>
  <si>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</si>
  <si>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</si>
  <si>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</si>
  <si>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</si>
  <si>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</si>
  <si>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</si>
  <si>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</si>
  <si>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</si>
  <si>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</si>
  <si>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</si>
  <si>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</si>
  <si>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</si>
  <si>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</si>
  <si>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</si>
  <si>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</si>
  <si>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</si>
  <si>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</si>
  <si>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</si>
  <si>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</si>
  <si>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</si>
  <si>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</si>
  <si>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</si>
  <si>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</si>
  <si>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</si>
  <si>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</si>
  <si>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</si>
  <si>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</si>
  <si>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</si>
  <si>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</si>
  <si>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</si>
  <si>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</si>
  <si>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</si>
  <si>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</si>
  <si>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</si>
  <si>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</si>
  <si>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</si>
  <si>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</si>
  <si>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</si>
  <si>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</si>
  <si>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</si>
  <si>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</si>
  <si>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</si>
  <si>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</si>
  <si>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</si>
  <si>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</si>
  <si>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</si>
  <si>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</si>
  <si>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</si>
  <si>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</si>
  <si>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</si>
  <si>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</si>
  <si>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</si>
  <si>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</si>
  <si>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</si>
  <si>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</si>
  <si>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</si>
  <si>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</si>
  <si>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</si>
  <si>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</si>
  <si>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</si>
  <si>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</si>
  <si>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</si>
  <si>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</si>
  <si>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</si>
  <si>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</si>
  <si>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</si>
  <si>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</si>
  <si>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</si>
  <si>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</si>
  <si>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</si>
  <si>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</si>
  <si>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</si>
  <si>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</si>
  <si>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</si>
  <si>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</si>
  <si>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</si>
  <si>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</si>
  <si>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</si>
  <si>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</si>
  <si>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</si>
  <si>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</si>
  <si>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</si>
  <si>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</si>
  <si>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</si>
  <si>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</si>
  <si>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</si>
  <si>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</si>
  <si>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</si>
  <si>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</si>
  <si>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</si>
  <si>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</si>
  <si>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</si>
  <si>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</si>
  <si>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</si>
  <si>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</si>
  <si>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</si>
  <si>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</si>
  <si>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</si>
  <si>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</si>
  <si>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</si>
  <si>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</si>
  <si>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</si>
  <si>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</si>
  <si>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</si>
  <si>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</si>
  <si>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</si>
  <si>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</si>
  <si>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</si>
  <si>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</si>
  <si>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</si>
  <si>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</si>
  <si>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</si>
  <si>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</si>
  <si>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</si>
  <si>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</si>
  <si>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</si>
  <si>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</si>
  <si>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</si>
  <si>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</si>
  <si>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</si>
  <si>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</si>
  <si>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</si>
  <si>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</si>
  <si>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</si>
  <si>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</si>
  <si>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</si>
  <si>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</si>
  <si>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</si>
  <si>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</si>
  <si>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</si>
  <si>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</si>
  <si>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</si>
  <si>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</si>
  <si>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</si>
  <si>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</si>
  <si>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</si>
  <si>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</si>
  <si>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</si>
  <si>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</si>
  <si>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</si>
  <si>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</si>
  <si>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</si>
  <si>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</si>
  <si>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</si>
  <si>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</si>
  <si>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</si>
  <si>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</si>
  <si>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</si>
  <si>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</si>
  <si>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</si>
  <si>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</si>
  <si>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</si>
  <si>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</si>
  <si>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</si>
  <si>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</si>
  <si>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</si>
  <si>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</si>
  <si>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</si>
  <si>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</si>
  <si>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</si>
  <si>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</si>
  <si>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</si>
  <si>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</si>
  <si>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</si>
  <si>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</si>
  <si>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</si>
  <si>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</si>
  <si>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</si>
  <si>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</si>
  <si>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</si>
  <si>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</si>
  <si>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</si>
  <si>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</si>
  <si>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</si>
  <si>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</si>
  <si>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</si>
  <si>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</si>
  <si>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</si>
  <si>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</si>
  <si>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</si>
  <si>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</si>
  <si>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</si>
  <si>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</si>
  <si>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</si>
  <si>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</si>
  <si>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</si>
  <si>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</si>
  <si>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</si>
  <si>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</si>
  <si>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</si>
  <si>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</si>
  <si>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</si>
  <si>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</si>
  <si>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</si>
  <si>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</si>
  <si>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</si>
  <si>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</si>
  <si>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</si>
  <si>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</si>
  <si>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</si>
  <si>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</si>
  <si>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</si>
  <si>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</si>
  <si>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</si>
  <si>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</si>
  <si>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</si>
  <si>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</si>
  <si>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</si>
  <si>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</si>
  <si>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</si>
  <si>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</si>
  <si>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</si>
  <si>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</si>
  <si>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</si>
  <si>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</si>
  <si>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</si>
  <si>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</si>
  <si>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</si>
  <si>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</si>
  <si>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</si>
  <si>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</si>
  <si>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</si>
  <si>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</si>
  <si>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</si>
  <si>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</si>
  <si>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</si>
  <si>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</si>
  <si>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</si>
  <si>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</si>
  <si>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</si>
  <si>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</si>
  <si>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</si>
  <si>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</si>
  <si>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</si>
  <si>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</si>
  <si>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</si>
  <si>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</si>
  <si>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</si>
  <si>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</si>
  <si>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</si>
  <si>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</si>
  <si>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</si>
  <si>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</si>
  <si>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</si>
  <si>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</si>
  <si>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</si>
  <si>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</si>
  <si>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</si>
  <si>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</si>
  <si>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</si>
  <si>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</si>
  <si>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</si>
  <si>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</si>
  <si>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</si>
  <si>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</si>
  <si>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</si>
  <si>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</si>
  <si>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</si>
  <si>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</si>
  <si>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</si>
  <si>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</si>
  <si>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</si>
  <si>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</si>
  <si>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</si>
  <si>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</si>
  <si>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</si>
  <si>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</si>
  <si>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</si>
  <si>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</si>
  <si>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</si>
  <si>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</si>
  <si>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</si>
  <si>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</si>
  <si>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</si>
  <si>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</si>
  <si>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</si>
  <si>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</si>
  <si>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</si>
  <si>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</si>
  <si>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</si>
  <si>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</si>
  <si>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</si>
  <si>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</si>
  <si>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</si>
  <si>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</si>
  <si>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</si>
  <si>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</si>
  <si>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</si>
  <si>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</si>
  <si>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</si>
  <si>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</si>
  <si>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</si>
  <si>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</si>
  <si>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</si>
  <si>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</si>
  <si>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</si>
  <si>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</si>
  <si>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</si>
  <si>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</si>
  <si>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</si>
  <si>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</si>
  <si>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</si>
  <si>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</si>
  <si>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</si>
  <si>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</si>
  <si>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</si>
  <si>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</si>
  <si>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</si>
  <si>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</si>
  <si>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</si>
  <si>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</si>
  <si>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</si>
  <si>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</si>
  <si>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</si>
  <si>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</si>
  <si>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</si>
  <si>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</si>
  <si>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</si>
  <si>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</si>
  <si>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</si>
  <si>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</si>
  <si>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</si>
  <si>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</si>
  <si>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</si>
  <si>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</si>
  <si>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</si>
  <si>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</si>
  <si>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</si>
  <si>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</si>
  <si>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</si>
  <si>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</si>
  <si>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</si>
  <si>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</si>
  <si>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</si>
  <si>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</si>
  <si>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</si>
  <si>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</si>
  <si>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</si>
  <si>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</si>
  <si>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</si>
  <si>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</si>
  <si>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</si>
  <si>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</si>
  <si>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</si>
  <si>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</si>
  <si>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</si>
  <si>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</si>
  <si>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</si>
  <si>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</si>
  <si>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</si>
  <si>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</si>
  <si>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</si>
  <si>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</si>
  <si>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</si>
  <si>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</si>
  <si>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</si>
  <si>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</si>
  <si>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</si>
  <si>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</si>
  <si>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</si>
  <si>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</si>
  <si>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</si>
  <si>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</si>
  <si>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</si>
  <si>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</si>
  <si>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</si>
  <si>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</si>
  <si>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</si>
  <si>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</si>
  <si>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</si>
  <si>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</si>
  <si>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</si>
  <si>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</si>
  <si>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</si>
  <si>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</si>
  <si>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</si>
  <si>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</si>
  <si>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</si>
  <si>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</si>
  <si>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</si>
  <si>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</si>
  <si>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</si>
  <si>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</si>
  <si>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</si>
  <si>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</si>
  <si>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</si>
  <si>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</si>
  <si>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</si>
  <si>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</si>
  <si>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</si>
  <si>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</si>
  <si>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</si>
  <si>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</si>
  <si>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</si>
  <si>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</si>
  <si>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</si>
  <si>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</si>
  <si>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</si>
  <si>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</si>
  <si>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</si>
  <si>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</si>
  <si>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</si>
  <si>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</si>
  <si>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</si>
  <si>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</si>
  <si>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</si>
  <si>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</si>
  <si>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</si>
  <si>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</si>
  <si>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</si>
  <si>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</si>
  <si>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</si>
  <si>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</si>
  <si>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</si>
  <si>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</si>
  <si>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</si>
  <si>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</si>
  <si>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</si>
  <si>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</si>
  <si>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</si>
  <si>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</si>
  <si>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</si>
  <si>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</si>
  <si>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</si>
  <si>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</si>
  <si>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</si>
  <si>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</si>
  <si>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</si>
  <si>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</si>
  <si>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</si>
  <si>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</si>
  <si>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</si>
  <si>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</si>
  <si>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</si>
  <si>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</si>
  <si>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</si>
  <si>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</si>
  <si>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</si>
  <si>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</si>
  <si>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</si>
  <si>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</si>
  <si>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</si>
  <si>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</si>
  <si>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</si>
  <si>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</si>
  <si>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</si>
  <si>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</si>
  <si>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</si>
  <si>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</si>
  <si>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</si>
  <si>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</si>
  <si>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</si>
  <si>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</si>
  <si>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</si>
  <si>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</si>
  <si>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</si>
  <si>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</si>
  <si>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</si>
  <si>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</si>
  <si>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</si>
  <si>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</si>
  <si>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</si>
  <si>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</si>
  <si>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</si>
  <si>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</si>
  <si>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</si>
  <si>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</si>
  <si>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</si>
  <si>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</si>
  <si>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</si>
  <si>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</si>
  <si>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</si>
  <si>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</si>
  <si>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</si>
  <si>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</si>
  <si>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</si>
  <si>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</si>
  <si>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</si>
  <si>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</si>
  <si>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</si>
  <si>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</si>
  <si>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</si>
  <si>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</si>
  <si>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</si>
  <si>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</si>
  <si>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</si>
  <si>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</si>
  <si>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</si>
  <si>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</si>
  <si>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</si>
  <si>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</si>
  <si>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</si>
  <si>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</si>
  <si>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</si>
  <si>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</si>
  <si>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</si>
  <si>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</si>
  <si>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</si>
  <si>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</si>
  <si>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</si>
  <si>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</si>
  <si>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</si>
  <si>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</si>
  <si>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</si>
  <si>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</si>
  <si>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</si>
  <si>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</si>
  <si>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</si>
  <si>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</si>
  <si>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</si>
  <si>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</si>
  <si>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</si>
  <si>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</si>
  <si>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</si>
  <si>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</si>
  <si>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</si>
  <si>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</si>
  <si>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</si>
  <si>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</si>
  <si>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</si>
  <si>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</si>
  <si>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</si>
  <si>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</si>
  <si>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</si>
  <si>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</si>
  <si>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</si>
  <si>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</si>
  <si>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</si>
  <si>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</si>
  <si>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</si>
  <si>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</si>
  <si>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</si>
  <si>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</si>
  <si>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</si>
  <si>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</si>
  <si>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</si>
  <si>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</si>
  <si>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</si>
  <si>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</si>
  <si>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</si>
  <si>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</si>
  <si>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</si>
  <si>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</si>
  <si>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</si>
  <si>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</si>
  <si>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</si>
  <si>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</si>
  <si>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</si>
  <si>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</si>
  <si>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</si>
  <si>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</si>
  <si>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</si>
  <si>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</si>
  <si>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</si>
  <si>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</si>
  <si>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</si>
  <si>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</si>
  <si>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</si>
  <si>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</si>
  <si>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</si>
  <si>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</si>
  <si>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</si>
  <si>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</si>
  <si>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</si>
  <si>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</si>
  <si>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</si>
  <si>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</si>
  <si>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</si>
  <si>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</si>
  <si>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</si>
  <si>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</si>
  <si>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</si>
  <si>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</si>
  <si>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</si>
  <si>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</si>
  <si>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</si>
  <si>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</si>
  <si>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</si>
  <si>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</si>
  <si>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</si>
  <si>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</si>
  <si>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</si>
  <si>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</si>
  <si>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</si>
  <si>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</si>
  <si>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</si>
  <si>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</si>
  <si>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</si>
  <si>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</si>
  <si>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</si>
  <si>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</si>
  <si>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</si>
  <si>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</si>
  <si>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</si>
  <si>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</si>
  <si>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</si>
  <si>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</si>
  <si>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</si>
  <si>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</si>
  <si>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</si>
  <si>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</si>
  <si>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</si>
  <si>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</si>
  <si>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</si>
  <si>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</si>
  <si>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</si>
  <si>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</si>
  <si>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</si>
  <si>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</si>
  <si>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</si>
  <si>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</si>
  <si>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</si>
  <si>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</si>
  <si>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</si>
  <si>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</si>
  <si>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</si>
  <si>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</si>
  <si>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</si>
  <si>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</si>
  <si>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</si>
  <si>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</si>
  <si>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</si>
  <si>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</si>
  <si>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</si>
  <si>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</si>
  <si>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</si>
  <si>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</si>
  <si>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</si>
  <si>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</si>
  <si>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</si>
  <si>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</si>
  <si>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</si>
  <si>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</si>
  <si>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</si>
  <si>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</si>
  <si>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</si>
  <si>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</si>
  <si>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</si>
  <si>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</si>
  <si>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</si>
  <si>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</si>
  <si>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</si>
  <si>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</si>
  <si>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</si>
  <si>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</si>
  <si>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</si>
  <si>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</si>
  <si>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</si>
  <si>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</si>
  <si>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</si>
  <si>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</si>
  <si>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</si>
  <si>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</si>
  <si>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</si>
  <si>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</si>
  <si>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</si>
  <si>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</si>
  <si>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</si>
  <si>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</si>
  <si>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</si>
  <si>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</si>
  <si>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</si>
  <si>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</si>
  <si>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</si>
  <si>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</si>
  <si>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</si>
  <si>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</si>
  <si>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</si>
  <si>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</si>
  <si>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</si>
  <si>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</si>
  <si>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</si>
  <si>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</si>
  <si>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</si>
  <si>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</si>
  <si>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</si>
  <si>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</si>
  <si>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</si>
  <si>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</si>
  <si>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</si>
  <si>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</si>
  <si>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</si>
  <si>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</si>
  <si>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</si>
  <si>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</si>
  <si>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</si>
  <si>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</si>
  <si>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</si>
  <si>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</si>
  <si>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</si>
  <si>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</si>
  <si>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</si>
  <si>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</si>
  <si>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</si>
  <si>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</si>
  <si>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</si>
  <si>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</si>
  <si>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</si>
  <si>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</si>
  <si>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</si>
  <si>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</si>
  <si>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</si>
  <si>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</si>
  <si>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</si>
  <si>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</si>
  <si>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</si>
  <si>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</si>
  <si>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</si>
  <si>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</si>
  <si>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</si>
  <si>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</si>
  <si>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</si>
  <si>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</si>
  <si>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</si>
  <si>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</si>
  <si>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</si>
  <si>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</si>
  <si>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</si>
  <si>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</si>
  <si>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</si>
  <si>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</si>
  <si>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</si>
  <si>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</si>
  <si>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</si>
  <si>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</si>
  <si>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</si>
  <si>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</si>
  <si>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</si>
  <si>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</si>
  <si>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</si>
  <si>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</si>
  <si>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</si>
  <si>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</si>
  <si>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</si>
  <si>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</si>
  <si>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</si>
  <si>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</si>
  <si>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</si>
  <si>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</si>
  <si>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</si>
  <si>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</si>
  <si>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</si>
  <si>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</si>
  <si>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</si>
  <si>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</si>
  <si>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</si>
  <si>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</si>
  <si>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</si>
  <si>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</si>
  <si>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</si>
  <si>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</si>
  <si>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</si>
  <si>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</si>
  <si>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</si>
  <si>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</si>
  <si>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</si>
  <si>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</si>
  <si>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</si>
  <si>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</si>
  <si>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</si>
  <si>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</si>
  <si>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</si>
  <si>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</si>
  <si>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</si>
  <si>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</si>
  <si>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</si>
  <si>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</si>
  <si>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</si>
  <si>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</si>
  <si>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</si>
  <si>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</si>
  <si>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</si>
  <si>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</si>
  <si>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</si>
  <si>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</si>
  <si>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</si>
  <si>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</si>
  <si>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</si>
  <si>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</si>
  <si>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</si>
  <si>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</si>
  <si>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</si>
  <si>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</si>
  <si>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</si>
  <si>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</si>
  <si>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</si>
  <si>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</si>
  <si>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</si>
  <si>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</si>
  <si>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</si>
  <si>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</si>
  <si>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</si>
  <si>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</si>
  <si>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</si>
  <si>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</si>
  <si>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</si>
  <si>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</si>
  <si>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</si>
  <si>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</si>
  <si>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</si>
  <si>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</si>
  <si>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</si>
  <si>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</si>
  <si>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</si>
  <si>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</si>
  <si>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</si>
  <si>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</si>
  <si>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</si>
  <si>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</si>
  <si>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</si>
  <si>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</si>
  <si>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</si>
  <si>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</si>
  <si>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</si>
  <si>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</si>
  <si>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</si>
  <si>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</si>
  <si>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</si>
  <si>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</si>
  <si>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</si>
  <si>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</si>
  <si>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</si>
  <si>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</si>
  <si>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</si>
  <si>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</si>
  <si>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</si>
  <si>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</si>
  <si>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</si>
  <si>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</si>
  <si>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</si>
  <si>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</si>
  <si>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</si>
  <si>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</si>
  <si>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</si>
  <si>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</si>
  <si>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</si>
  <si>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</si>
  <si>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</si>
  <si>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</si>
  <si>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</si>
  <si>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</si>
  <si>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</si>
  <si>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</si>
  <si>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</si>
  <si>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</si>
  <si>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</si>
  <si>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</si>
  <si>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</si>
  <si>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</si>
  <si>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</si>
  <si>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</si>
  <si>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</si>
  <si>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</si>
  <si>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</si>
  <si>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</si>
  <si>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</si>
  <si>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</si>
  <si>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</si>
  <si>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</si>
  <si>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</si>
  <si>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</si>
  <si>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</si>
  <si>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</si>
  <si>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</si>
  <si>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</si>
  <si>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</si>
  <si>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</si>
  <si>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</si>
  <si>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</si>
  <si>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</si>
  <si>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</si>
  <si>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</si>
  <si>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</si>
  <si>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</si>
  <si>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</si>
  <si>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</si>
  <si>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</si>
  <si>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</si>
  <si>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</si>
  <si>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</si>
  <si>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</si>
  <si>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</si>
  <si>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</si>
  <si>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</si>
  <si>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</si>
  <si>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</si>
  <si>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</si>
  <si>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</si>
  <si>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</si>
  <si>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</si>
  <si>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</si>
  <si>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</si>
  <si>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</si>
  <si>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</si>
  <si>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</si>
  <si>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</si>
  <si>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</si>
  <si>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</si>
  <si>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</si>
  <si>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</si>
  <si>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</si>
  <si>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</si>
  <si>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</si>
  <si>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</si>
  <si>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</si>
  <si>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</si>
  <si>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</si>
  <si>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</si>
  <si>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</si>
  <si>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</si>
  <si>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</si>
  <si>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</si>
  <si>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</si>
  <si>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</si>
  <si>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</si>
  <si>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</si>
  <si>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</si>
  <si>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</si>
  <si>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</si>
  <si>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</si>
  <si>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</si>
  <si>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</si>
  <si>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</si>
  <si>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</si>
  <si>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</si>
  <si>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</si>
  <si>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</si>
  <si>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</si>
  <si>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</si>
  <si>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</si>
  <si>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</si>
  <si>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</si>
  <si>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</si>
  <si>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</si>
  <si>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</si>
  <si>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</si>
  <si>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</si>
  <si>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</si>
  <si>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</si>
  <si>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</si>
  <si>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</si>
  <si>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</si>
  <si>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</si>
  <si>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</si>
  <si>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</si>
  <si>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</si>
  <si>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</si>
  <si>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</si>
  <si>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</si>
  <si>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</si>
  <si>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</si>
  <si>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</si>
  <si>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</si>
  <si>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</si>
  <si>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</si>
  <si>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</si>
  <si>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</si>
  <si>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</si>
  <si>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</si>
  <si>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</si>
  <si>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</si>
  <si>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</si>
  <si>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</si>
  <si>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</si>
  <si>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</si>
  <si>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</si>
  <si>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</si>
  <si>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</si>
  <si>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</si>
  <si>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</si>
  <si>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</si>
  <si>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</si>
  <si>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</si>
  <si>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</si>
  <si>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</si>
  <si>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</si>
  <si>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</si>
  <si>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</si>
  <si>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</si>
  <si>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</si>
  <si>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</si>
  <si>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</si>
  <si>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</si>
  <si>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</si>
  <si>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</si>
  <si>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</si>
  <si>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</si>
  <si>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</si>
  <si>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</si>
  <si>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</si>
  <si>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</si>
  <si>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</si>
  <si>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</si>
  <si>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</si>
  <si>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</si>
  <si>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</si>
  <si>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</si>
  <si>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</si>
  <si>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</si>
  <si>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</si>
  <si>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</si>
  <si>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</si>
  <si>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</si>
  <si>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</si>
  <si>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</si>
  <si>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</si>
  <si>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</si>
  <si>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</si>
  <si>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</si>
  <si>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</si>
  <si>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</si>
  <si>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</si>
  <si>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</si>
  <si>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</si>
  <si>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</si>
  <si>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</si>
  <si>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</si>
  <si>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</si>
  <si>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</si>
  <si>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</si>
  <si>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</si>
  <si>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</si>
  <si>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</si>
  <si>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</si>
  <si>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</si>
  <si>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</si>
  <si>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</si>
  <si>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</si>
  <si>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</si>
  <si>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</si>
  <si>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</si>
  <si>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</si>
  <si>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</si>
  <si>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</si>
  <si>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</si>
  <si>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</si>
  <si>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</si>
  <si>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</si>
  <si>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</si>
  <si>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</si>
  <si>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</si>
  <si>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</si>
  <si>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</si>
  <si>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</si>
  <si>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</si>
  <si>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</si>
  <si>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</si>
  <si>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</si>
  <si>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</si>
  <si>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</si>
  <si>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</si>
  <si>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</si>
  <si>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</si>
  <si>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</si>
  <si>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</si>
  <si>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</si>
  <si>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</si>
  <si>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</si>
  <si>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</si>
  <si>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</si>
  <si>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</si>
  <si>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</si>
  <si>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</si>
  <si>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</si>
  <si>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</si>
  <si>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</si>
  <si>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</si>
  <si>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</si>
  <si>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</si>
  <si>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</si>
  <si>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</si>
  <si>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</si>
  <si>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</si>
  <si>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</si>
  <si>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</si>
  <si>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</si>
  <si>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</si>
  <si>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</si>
  <si>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</si>
  <si>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</si>
  <si>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</si>
  <si>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</si>
  <si>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</si>
  <si>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</si>
  <si>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</si>
  <si>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</si>
  <si>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</si>
  <si>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</si>
  <si>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</si>
  <si>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</si>
  <si>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</si>
  <si>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</si>
  <si>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</si>
  <si>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</si>
  <si>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</si>
  <si>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</si>
  <si>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</si>
  <si>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</si>
  <si>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</si>
  <si>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</si>
  <si>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</si>
  <si>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</si>
  <si>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</si>
  <si>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</si>
  <si>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</si>
  <si>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</si>
  <si>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</si>
  <si>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</si>
  <si>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</si>
  <si>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</si>
  <si>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</si>
  <si>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</si>
  <si>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</si>
  <si>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</si>
  <si>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</si>
  <si>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</si>
  <si>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</si>
  <si>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</si>
  <si>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</si>
  <si>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</si>
  <si>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</si>
  <si>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</si>
  <si>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</si>
  <si>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</si>
  <si>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</si>
  <si>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</si>
  <si>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</si>
  <si>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</si>
  <si>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</si>
  <si>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</si>
  <si>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</si>
  <si>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</si>
  <si>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</si>
  <si>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</si>
  <si>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</si>
  <si>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</si>
  <si>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</si>
  <si>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</si>
  <si>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</si>
  <si>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</si>
  <si>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</si>
  <si>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</si>
  <si>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</si>
  <si>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</si>
  <si>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</si>
  <si>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</si>
  <si>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</si>
  <si>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</si>
  <si>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</si>
  <si>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</si>
  <si>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</si>
  <si>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</si>
  <si>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</si>
  <si>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</si>
  <si>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</si>
  <si>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</si>
  <si>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</si>
  <si>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</si>
  <si>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</si>
  <si>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</si>
  <si>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</si>
  <si>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</si>
  <si>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</si>
  <si>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</si>
  <si>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</si>
  <si>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</si>
  <si>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</si>
  <si>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</si>
  <si>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</si>
  <si>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</si>
  <si>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</si>
  <si>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</si>
  <si>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</si>
  <si>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</si>
  <si>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</si>
  <si>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</si>
  <si>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</si>
  <si>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</si>
  <si>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</si>
  <si>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</si>
  <si>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</si>
  <si>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</si>
  <si>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</si>
  <si>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</si>
  <si>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</si>
  <si>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</si>
  <si>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</si>
  <si>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</si>
  <si>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</si>
  <si>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</si>
  <si>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</si>
  <si>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</si>
  <si>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</si>
  <si>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</si>
  <si>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</si>
  <si>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</si>
  <si>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</si>
  <si>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</si>
  <si>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</si>
  <si>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</si>
  <si>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</si>
  <si>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</si>
  <si>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</si>
  <si>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</si>
  <si>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</si>
  <si>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</si>
  <si>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</si>
  <si>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</si>
  <si>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</si>
  <si>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</si>
  <si>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</si>
  <si>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</si>
  <si>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</si>
  <si>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</si>
  <si>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</si>
  <si>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</si>
  <si>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</si>
  <si>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</si>
  <si>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</si>
  <si>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</si>
  <si>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</si>
  <si>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</si>
  <si>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</si>
  <si>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</si>
  <si>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</si>
  <si>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</si>
  <si>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</si>
  <si>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</si>
  <si>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</si>
  <si>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</si>
  <si>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</si>
  <si>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</si>
  <si>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</si>
  <si>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</si>
  <si>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</si>
  <si>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</si>
  <si>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</si>
  <si>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</si>
  <si>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</si>
  <si>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</si>
  <si>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</si>
  <si>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</si>
  <si>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</si>
  <si>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</si>
  <si>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</si>
  <si>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</si>
  <si>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</si>
  <si>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</si>
  <si>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</si>
  <si>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</si>
  <si>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</si>
  <si>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</si>
  <si>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</si>
  <si>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</si>
  <si>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</si>
  <si>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</si>
  <si>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</si>
  <si>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</si>
  <si>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</si>
  <si>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</si>
  <si>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</si>
  <si>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</si>
  <si>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</si>
  <si>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</si>
  <si>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</si>
  <si>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</si>
  <si>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</si>
  <si>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</si>
  <si>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</si>
  <si>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</si>
  <si>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</si>
  <si>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</si>
  <si>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</si>
  <si>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</si>
  <si>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</si>
  <si>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</si>
  <si>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</si>
  <si>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</si>
  <si>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</si>
  <si>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</si>
  <si>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</si>
  <si>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</si>
  <si>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</si>
  <si>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</si>
  <si>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</si>
  <si>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</si>
  <si>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</si>
  <si>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</si>
  <si>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</si>
  <si>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</si>
  <si>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</si>
  <si>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</si>
  <si>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</si>
  <si>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</si>
  <si>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</si>
  <si>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</si>
  <si>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</si>
  <si>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</si>
  <si>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</si>
  <si>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</si>
  <si>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</si>
  <si>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</si>
  <si>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</si>
  <si>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</si>
  <si>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</si>
  <si>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</si>
  <si>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</si>
  <si>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</si>
  <si>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</si>
  <si>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</si>
  <si>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</si>
  <si>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</si>
  <si>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</si>
  <si>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</si>
  <si>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</si>
  <si>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</si>
  <si>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</si>
  <si>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</si>
  <si>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</si>
  <si>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</si>
  <si>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</si>
  <si>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</si>
  <si>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</si>
  <si>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</si>
  <si>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</si>
  <si>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</si>
  <si>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</si>
  <si>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</si>
  <si>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</si>
  <si>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</si>
  <si>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</si>
  <si>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</si>
  <si>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</si>
  <si>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</si>
  <si>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</si>
  <si>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</si>
  <si>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</si>
  <si>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</si>
  <si>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</si>
  <si>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</si>
  <si>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</si>
  <si>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</si>
  <si>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</si>
  <si>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</si>
  <si>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</si>
  <si>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</si>
  <si>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</si>
  <si>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</si>
  <si>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</si>
  <si>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</si>
  <si>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</si>
  <si>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</si>
  <si>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</si>
  <si>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</si>
  <si>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</si>
  <si>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</si>
  <si>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</si>
  <si>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</si>
  <si>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</si>
  <si>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</si>
  <si>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</si>
  <si>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</si>
  <si>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</si>
  <si>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</si>
  <si>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</si>
  <si>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</si>
  <si>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</si>
  <si>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</si>
  <si>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</si>
  <si>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</si>
  <si>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</si>
  <si>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</si>
  <si>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</si>
  <si>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</si>
  <si>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</si>
  <si>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</si>
  <si>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</si>
  <si>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</si>
  <si>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</si>
  <si>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</si>
  <si>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</si>
  <si>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</si>
  <si>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</si>
  <si>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</si>
  <si>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</si>
  <si>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</si>
  <si>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</si>
  <si>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</si>
  <si>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</si>
  <si>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</si>
  <si>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</si>
  <si>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</si>
  <si>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</si>
  <si>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</si>
  <si>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</si>
  <si>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</si>
  <si>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</si>
  <si>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</si>
  <si>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</si>
  <si>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</si>
  <si>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</si>
  <si>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</si>
  <si>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</si>
  <si>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</si>
  <si>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</si>
  <si>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</si>
  <si>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</si>
  <si>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</si>
  <si>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</si>
  <si>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</si>
  <si>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</si>
  <si>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</si>
  <si>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</si>
  <si>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</si>
  <si>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</si>
  <si>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</si>
  <si>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</si>
  <si>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</si>
  <si>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</si>
  <si>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</si>
  <si>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</si>
  <si>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</si>
  <si>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</si>
  <si>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</si>
  <si>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</si>
  <si>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</si>
  <si>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</si>
  <si>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</si>
  <si>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</si>
  <si>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</si>
  <si>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</si>
  <si>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</si>
  <si>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</si>
  <si>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</si>
  <si>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</si>
  <si>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</si>
  <si>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</si>
  <si>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</si>
  <si>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</si>
  <si>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</si>
  <si>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</si>
  <si>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</si>
  <si>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</si>
  <si>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</si>
  <si>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</si>
  <si>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</si>
  <si>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</si>
  <si>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</si>
  <si>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</si>
  <si>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</si>
  <si>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</si>
  <si>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</si>
  <si>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</si>
  <si>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</si>
  <si>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</si>
  <si>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</si>
  <si>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</si>
  <si>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</si>
  <si>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</si>
  <si>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</si>
  <si>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</si>
  <si>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</si>
  <si>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</si>
  <si>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</si>
  <si>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</si>
  <si>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</si>
  <si>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</si>
  <si>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</si>
  <si>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</si>
  <si>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</si>
  <si>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</si>
  <si>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</si>
  <si>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</si>
  <si>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</si>
  <si>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</si>
  <si>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</si>
  <si>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</si>
  <si>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</si>
  <si>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</si>
  <si>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</si>
  <si>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</si>
  <si>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</si>
  <si>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</si>
  <si>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</si>
  <si>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</si>
  <si>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</si>
  <si>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</si>
  <si>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</si>
  <si>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</si>
  <si>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</si>
  <si>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</si>
  <si>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</si>
  <si>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</si>
  <si>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</si>
  <si>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</si>
  <si>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</si>
  <si>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</si>
  <si>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</si>
  <si>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</si>
  <si>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</si>
  <si>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</si>
  <si>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</si>
  <si>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</si>
  <si>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</si>
  <si>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</si>
  <si>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</si>
  <si>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</si>
  <si>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</si>
  <si>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</si>
  <si>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</si>
  <si>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</si>
  <si>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</si>
  <si>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</si>
  <si>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</si>
  <si>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</si>
  <si>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</si>
  <si>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</si>
  <si>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</si>
  <si>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</si>
  <si>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</si>
  <si>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</si>
  <si>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</si>
  <si>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</si>
  <si>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</si>
  <si>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</si>
  <si>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</si>
  <si>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</si>
  <si>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</si>
  <si>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</si>
  <si>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</si>
  <si>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</si>
  <si>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</si>
  <si>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</si>
  <si>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</si>
  <si>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</si>
  <si>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</si>
  <si>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</si>
  <si>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</si>
  <si>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</si>
  <si>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</si>
  <si>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</si>
  <si>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</si>
  <si>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</si>
  <si>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</si>
  <si>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</si>
  <si>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</si>
  <si>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</si>
  <si>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</si>
  <si>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</si>
  <si>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</si>
  <si>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</si>
  <si>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</si>
  <si>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</si>
  <si>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</si>
  <si>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</si>
  <si>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</si>
  <si>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</si>
  <si>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</si>
  <si>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</si>
  <si>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</si>
  <si>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</si>
  <si>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</si>
  <si>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</si>
  <si>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</si>
  <si>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</si>
  <si>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</si>
  <si>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</si>
  <si>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</si>
  <si>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</si>
  <si>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</si>
  <si>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</si>
  <si>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</si>
  <si>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</si>
  <si>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</si>
  <si>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</si>
  <si>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</si>
  <si>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</si>
  <si>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</si>
  <si>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</si>
  <si>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</si>
  <si>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</si>
  <si>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</si>
  <si>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</si>
  <si>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</si>
  <si>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</si>
  <si>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</si>
  <si>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</si>
  <si>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</si>
  <si>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</si>
  <si>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</si>
  <si>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</si>
  <si>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</si>
  <si>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</si>
  <si>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</si>
  <si>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</si>
  <si>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</si>
  <si>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</si>
  <si>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</si>
  <si>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</si>
  <si>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</si>
  <si>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</si>
  <si>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</si>
  <si>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</si>
  <si>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</si>
  <si>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</si>
  <si>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</si>
  <si>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</si>
  <si>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</si>
  <si>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</si>
  <si>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</si>
  <si>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</si>
  <si>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</si>
  <si>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</si>
  <si>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</si>
  <si>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</si>
  <si>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</si>
  <si>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</si>
  <si>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</si>
  <si>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</si>
  <si>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</si>
  <si>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</si>
  <si>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</si>
  <si>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</si>
  <si>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</si>
  <si>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</si>
  <si>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</si>
  <si>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</si>
  <si>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</si>
  <si>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</si>
  <si>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</si>
  <si>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</si>
  <si>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</si>
  <si>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</si>
  <si>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</si>
  <si>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</si>
  <si>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</si>
  <si>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</si>
  <si>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</si>
  <si>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</si>
  <si>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</si>
  <si>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</si>
  <si>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</si>
  <si>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</si>
  <si>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</si>
  <si>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</si>
  <si>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</si>
  <si>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</si>
  <si>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</si>
  <si>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</si>
  <si>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</si>
  <si>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</si>
  <si>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</si>
  <si>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</si>
  <si>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</si>
  <si>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</si>
  <si>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</si>
  <si>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</si>
  <si>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</si>
  <si>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</si>
  <si>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</si>
  <si>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</si>
  <si>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</si>
  <si>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</si>
  <si>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</si>
  <si>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</si>
  <si>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</si>
  <si>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</si>
  <si>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</si>
  <si>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</si>
  <si>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</si>
  <si>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</si>
  <si>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</si>
  <si>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</si>
  <si>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</si>
  <si>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</si>
  <si>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</si>
  <si>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</si>
  <si>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</si>
  <si>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</si>
  <si>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</si>
  <si>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</si>
  <si>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</si>
  <si>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</si>
  <si>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</si>
  <si>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</si>
  <si>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</si>
  <si>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</si>
  <si>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</si>
  <si>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</si>
  <si>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</si>
  <si>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</si>
  <si>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</si>
  <si>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</si>
  <si>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</si>
  <si>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</si>
  <si>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</si>
  <si>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</si>
  <si>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</si>
  <si>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</si>
  <si>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</si>
  <si>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</si>
  <si>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</si>
  <si>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</si>
  <si>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</si>
  <si>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</si>
  <si>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</si>
  <si>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</si>
  <si>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</si>
  <si>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</si>
  <si>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</si>
  <si>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</si>
  <si>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</si>
  <si>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</si>
  <si>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</si>
  <si>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</si>
  <si>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</si>
  <si>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</si>
  <si>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</si>
  <si>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</si>
  <si>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</si>
  <si>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</si>
  <si>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</si>
  <si>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</si>
  <si>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</si>
  <si>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</si>
  <si>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</si>
  <si>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</si>
  <si>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</si>
  <si>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</si>
  <si>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</si>
  <si>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</si>
  <si>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</si>
  <si>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</si>
  <si>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</si>
  <si>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</si>
  <si>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</si>
  <si>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</si>
  <si>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</si>
  <si>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</si>
  <si>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</si>
  <si>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</si>
  <si>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</si>
  <si>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</si>
  <si>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</si>
  <si>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</si>
  <si>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</si>
  <si>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</si>
  <si>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</si>
  <si>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</si>
  <si>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</si>
  <si>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</si>
  <si>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</si>
  <si>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</si>
  <si>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</si>
  <si>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</si>
  <si>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</si>
  <si>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</si>
  <si>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</si>
  <si>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</si>
  <si>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</si>
  <si>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</si>
  <si>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</si>
  <si>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</si>
  <si>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</si>
  <si>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</si>
  <si>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</si>
  <si>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</si>
  <si>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</si>
  <si>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</si>
  <si>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</si>
  <si>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</si>
  <si>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</si>
  <si>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</si>
  <si>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</si>
  <si>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</si>
  <si>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</si>
  <si>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</si>
  <si>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</si>
  <si>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</si>
  <si>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</si>
  <si>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</si>
  <si>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</si>
  <si>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</si>
  <si>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</si>
  <si>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</si>
  <si>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</si>
  <si>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</si>
  <si>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</si>
  <si>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</si>
  <si>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</si>
  <si>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</si>
  <si>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</si>
  <si>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</si>
  <si>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</si>
  <si>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</si>
  <si>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</si>
  <si>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</si>
  <si>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</si>
  <si>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</si>
  <si>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</si>
  <si>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</si>
  <si>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</si>
  <si>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</si>
  <si>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</si>
  <si>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</si>
  <si>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</si>
  <si>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</si>
  <si>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</si>
  <si>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</si>
  <si>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</si>
  <si>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</si>
  <si>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</si>
  <si>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</si>
  <si>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</si>
  <si>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</si>
  <si>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</si>
  <si>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</si>
  <si>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</si>
  <si>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</si>
  <si>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</si>
  <si>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</si>
  <si>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</si>
  <si>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</si>
  <si>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</si>
  <si>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</si>
  <si>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</si>
  <si>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</si>
  <si>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</si>
  <si>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</si>
  <si>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</si>
  <si>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</si>
  <si>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</si>
  <si>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</si>
  <si>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</si>
  <si>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</si>
  <si>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</si>
  <si>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</si>
  <si>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</si>
  <si>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</si>
  <si>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</si>
  <si>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</si>
  <si>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</si>
  <si>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</si>
  <si>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</si>
  <si>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</si>
  <si>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</si>
  <si>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</si>
  <si>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</si>
  <si>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</si>
  <si>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</si>
  <si>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</si>
  <si>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</si>
  <si>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</si>
  <si>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</si>
  <si>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</si>
  <si>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</si>
  <si>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</si>
  <si>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</si>
  <si>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</si>
  <si>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</si>
  <si>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</si>
  <si>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</si>
  <si>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</si>
  <si>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</si>
  <si>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</si>
  <si>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</si>
  <si>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</si>
  <si>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</si>
  <si>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</si>
  <si>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</si>
  <si>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</si>
  <si>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</si>
  <si>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</si>
  <si>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</si>
  <si>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</si>
  <si>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</si>
  <si>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</si>
  <si>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</si>
  <si>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</si>
  <si>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</si>
  <si>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</si>
  <si>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</si>
  <si>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</si>
  <si>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</si>
  <si>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</si>
  <si>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</si>
  <si>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</si>
  <si>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</si>
  <si>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</si>
  <si>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</si>
  <si>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</si>
  <si>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</si>
  <si>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</si>
  <si>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</si>
  <si>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</si>
  <si>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</si>
  <si>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</si>
  <si>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</si>
  <si>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</si>
  <si>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</si>
  <si>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</si>
  <si>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</si>
  <si>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</si>
  <si>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</si>
  <si>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</si>
  <si>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</si>
  <si>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</si>
  <si>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</si>
  <si>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</si>
  <si>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</si>
  <si>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</si>
  <si>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</si>
  <si>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</si>
  <si>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</si>
  <si>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</si>
  <si>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</si>
  <si>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</si>
  <si>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</si>
  <si>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</si>
  <si>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</si>
  <si>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</si>
  <si>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</si>
  <si>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</si>
  <si>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</si>
  <si>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</si>
  <si>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</si>
  <si>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</si>
  <si>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</si>
  <si>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</si>
  <si>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</si>
  <si>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</si>
  <si>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</si>
  <si>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</si>
  <si>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</si>
  <si>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</si>
  <si>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</si>
  <si>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</si>
  <si>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</si>
  <si>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</si>
  <si>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</si>
  <si>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</si>
  <si>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</si>
  <si>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</si>
  <si>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</si>
  <si>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</si>
  <si>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</si>
  <si>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</si>
  <si>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</si>
  <si>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</si>
  <si>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</si>
  <si>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</si>
  <si>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</si>
  <si>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</si>
  <si>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</si>
  <si>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</si>
  <si>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</si>
  <si>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</si>
  <si>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</si>
  <si>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</si>
  <si>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</si>
  <si>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</si>
  <si>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</si>
  <si>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</si>
  <si>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</si>
  <si>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</si>
  <si>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</si>
  <si>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</si>
  <si>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</si>
  <si>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</si>
  <si>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</si>
  <si>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</si>
  <si>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</si>
  <si>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</si>
  <si>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</si>
  <si>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</si>
  <si>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</si>
  <si>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</si>
  <si>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</si>
  <si>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</si>
  <si>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</si>
  <si>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</si>
  <si>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</si>
  <si>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</si>
  <si>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</si>
  <si>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</si>
  <si>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</si>
  <si>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</si>
  <si>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</si>
  <si>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</si>
  <si>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</si>
  <si>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</si>
  <si>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</si>
  <si>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</si>
  <si>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</si>
  <si>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</si>
  <si>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</si>
  <si>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</si>
  <si>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</si>
  <si>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</si>
  <si>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</si>
  <si>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</si>
  <si>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</si>
  <si>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</si>
  <si>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</si>
  <si>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</si>
  <si>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</si>
  <si>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</si>
  <si>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</si>
  <si>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</si>
  <si>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</si>
  <si>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</si>
  <si>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</si>
  <si>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</si>
  <si>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</si>
  <si>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</si>
  <si>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</si>
  <si>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</si>
  <si>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</si>
  <si>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</si>
  <si>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</si>
  <si>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</si>
  <si>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</si>
  <si>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</si>
  <si>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</si>
  <si>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</si>
  <si>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</si>
  <si>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</si>
  <si>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</si>
  <si>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</si>
  <si>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</si>
  <si>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</si>
  <si>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</si>
  <si>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</si>
  <si>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</si>
  <si>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</si>
  <si>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</si>
  <si>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</si>
  <si>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</si>
  <si>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</si>
  <si>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</si>
  <si>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</si>
  <si>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</si>
  <si>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</si>
  <si>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</si>
  <si>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</si>
  <si>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</si>
  <si>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</si>
  <si>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</si>
  <si>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</si>
  <si>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</si>
  <si>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</si>
  <si>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</si>
  <si>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</si>
  <si>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</si>
  <si>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</si>
  <si>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</si>
  <si>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</si>
  <si>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</si>
  <si>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</si>
  <si>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</si>
  <si>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</si>
  <si>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</si>
  <si>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</si>
  <si>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</si>
  <si>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</si>
  <si>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</si>
  <si>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</si>
  <si>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</si>
  <si>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</si>
  <si>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</si>
  <si>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</si>
  <si>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</si>
  <si>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</si>
  <si>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</si>
  <si>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</si>
  <si>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</si>
  <si>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</si>
  <si>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</si>
  <si>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</si>
  <si>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</si>
  <si>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</si>
  <si>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</si>
  <si>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</si>
  <si>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</si>
  <si>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</si>
  <si>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</si>
  <si>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</si>
  <si>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</si>
  <si>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</si>
  <si>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</si>
  <si>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</si>
  <si>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</si>
  <si>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</si>
  <si>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</si>
  <si>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</si>
  <si>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</si>
  <si>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</si>
  <si>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</si>
  <si>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</si>
  <si>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</si>
  <si>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</si>
  <si>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</si>
  <si>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</si>
  <si>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</si>
  <si>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</si>
  <si>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</si>
  <si>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</si>
  <si>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</si>
  <si>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</si>
  <si>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</si>
  <si>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</si>
  <si>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</si>
  <si>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</si>
  <si>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</si>
  <si>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</si>
  <si>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</si>
  <si>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</si>
  <si>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</si>
  <si>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</si>
  <si>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</si>
  <si>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</si>
  <si>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</si>
  <si>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</si>
  <si>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</si>
  <si>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</si>
  <si>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</si>
  <si>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</si>
  <si>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</si>
  <si>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</si>
  <si>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</si>
  <si>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</si>
  <si>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</si>
  <si>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</si>
  <si>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</si>
  <si>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</si>
  <si>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</si>
  <si>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</si>
  <si>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</si>
  <si>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</si>
  <si>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</si>
  <si>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</si>
  <si>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</si>
  <si>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</si>
  <si>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</si>
  <si>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</si>
  <si>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</si>
  <si>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</si>
  <si>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</si>
  <si>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</si>
  <si>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</si>
  <si>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</si>
  <si>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</si>
  <si>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</si>
  <si>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</si>
  <si>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</si>
  <si>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</si>
  <si>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</si>
  <si>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</si>
  <si>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</si>
  <si>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</si>
  <si>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</si>
  <si>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</si>
  <si>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</si>
  <si>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</si>
  <si>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</si>
  <si>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</si>
  <si>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</si>
  <si>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</si>
  <si>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</si>
  <si>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</si>
  <si>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</si>
  <si>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</si>
  <si>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</si>
  <si>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</si>
  <si>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</si>
  <si>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</si>
  <si>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</si>
  <si>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</si>
  <si>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</si>
  <si>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</si>
  <si>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</si>
  <si>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</si>
  <si>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</si>
  <si>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</si>
  <si>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</si>
  <si>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</si>
  <si>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</si>
  <si>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</si>
  <si>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</si>
  <si>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</si>
  <si>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</si>
  <si>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</si>
  <si>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</si>
  <si>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</si>
  <si>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</si>
  <si>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</si>
  <si>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</si>
  <si>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</si>
  <si>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</si>
  <si>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</si>
  <si>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</si>
  <si>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</si>
  <si>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</si>
  <si>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</si>
  <si>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</si>
  <si>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</si>
  <si>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</si>
  <si>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</si>
  <si>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</si>
  <si>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</si>
  <si>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</si>
  <si>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</si>
  <si>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</si>
  <si>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</si>
  <si>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</si>
  <si>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</si>
  <si>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</si>
  <si>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</si>
  <si>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</si>
  <si>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</si>
  <si>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</si>
  <si>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</si>
  <si>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</si>
  <si>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</si>
  <si>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</si>
  <si>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</si>
  <si>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</si>
  <si>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</si>
  <si>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</si>
  <si>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</si>
  <si>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</si>
  <si>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</si>
  <si>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</si>
  <si>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</si>
  <si>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</si>
  <si>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</si>
  <si>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</si>
  <si>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</si>
  <si>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</si>
  <si>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</si>
  <si>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</si>
  <si>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</si>
  <si>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</si>
  <si>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</si>
  <si>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</si>
  <si>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</si>
  <si>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</si>
  <si>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</si>
  <si>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</si>
  <si>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</si>
  <si>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</si>
  <si>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</si>
  <si>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</si>
  <si>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</si>
  <si>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</si>
  <si>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</si>
  <si>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</si>
  <si>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</si>
  <si>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</si>
  <si>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</si>
  <si>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</si>
  <si>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</si>
  <si>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</si>
  <si>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</si>
  <si>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</si>
  <si>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</si>
  <si>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</si>
  <si>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</si>
  <si>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</si>
  <si>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</si>
  <si>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</si>
  <si>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</si>
  <si>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</si>
  <si>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</si>
  <si>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</si>
  <si>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</si>
  <si>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</si>
  <si>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</si>
  <si>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</si>
  <si>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</si>
  <si>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</si>
  <si>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</si>
  <si>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</si>
  <si>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</si>
  <si>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</si>
  <si>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</si>
  <si>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</si>
  <si>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</si>
  <si>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</si>
  <si>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</si>
  <si>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</si>
  <si>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</si>
  <si>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</si>
  <si>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</si>
  <si>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</si>
  <si>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</si>
  <si>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</si>
  <si>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</si>
  <si>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</si>
  <si>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</si>
  <si>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</si>
  <si>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</si>
  <si>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</si>
  <si>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</si>
  <si>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</si>
  <si>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</si>
  <si>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</si>
  <si>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</si>
  <si>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</si>
  <si>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</si>
  <si>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</si>
  <si>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</si>
  <si>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</si>
  <si>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</si>
  <si>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</si>
  <si>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</si>
  <si>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</si>
  <si>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</si>
  <si>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</si>
  <si>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</si>
  <si>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</si>
  <si>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</si>
  <si>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</si>
  <si>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</si>
  <si>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</si>
  <si>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</si>
  <si>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</si>
  <si>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</si>
  <si>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</si>
  <si>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</si>
  <si>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</si>
  <si>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</si>
  <si>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</si>
  <si>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</si>
  <si>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</si>
  <si>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</si>
  <si>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</si>
  <si>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</si>
  <si>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</si>
  <si>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</si>
  <si>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</si>
  <si>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</si>
  <si>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</si>
  <si>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</si>
  <si>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</si>
  <si>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</si>
  <si>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</si>
  <si>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</si>
  <si>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</si>
  <si>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</si>
  <si>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</si>
  <si>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</si>
  <si>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</si>
  <si>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</si>
  <si>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</si>
  <si>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</si>
  <si>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</si>
  <si>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</si>
  <si>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</si>
  <si>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</si>
  <si>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</si>
  <si>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</si>
  <si>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</si>
  <si>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</si>
  <si>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</si>
  <si>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</si>
  <si>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</si>
  <si>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</si>
  <si>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</si>
  <si>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</si>
  <si>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</si>
  <si>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</si>
  <si>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</si>
  <si>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</si>
  <si>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</si>
  <si>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</si>
  <si>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</si>
  <si>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</si>
  <si>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</si>
  <si>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</si>
  <si>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</si>
  <si>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</si>
  <si>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</si>
  <si>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</si>
  <si>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</si>
  <si>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</si>
  <si>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</si>
  <si>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</si>
  <si>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</si>
  <si>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</si>
  <si>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</si>
  <si>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</si>
  <si>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</si>
  <si>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</si>
  <si>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</si>
  <si>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</si>
  <si>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</si>
  <si>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</si>
  <si>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</si>
  <si>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</si>
  <si>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</si>
  <si>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</si>
  <si>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</si>
  <si>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</si>
  <si>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</si>
  <si>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</si>
  <si>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</si>
  <si>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</si>
  <si>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</si>
  <si>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</si>
  <si>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</si>
  <si>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</si>
  <si>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</si>
  <si>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</si>
  <si>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</si>
  <si>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</si>
  <si>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</si>
  <si>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</si>
  <si>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</si>
  <si>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</si>
  <si>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</si>
  <si>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</si>
  <si>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</si>
  <si>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</si>
  <si>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</si>
  <si>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</si>
  <si>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</si>
  <si>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</si>
  <si>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</si>
  <si>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</si>
  <si>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</si>
  <si>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</si>
  <si>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</si>
  <si>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</si>
  <si>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</si>
  <si>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</si>
  <si>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</si>
  <si>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</si>
  <si>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</si>
  <si>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</si>
  <si>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</si>
  <si>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</si>
  <si>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</si>
  <si>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</si>
  <si>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</si>
  <si>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</si>
  <si>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</si>
  <si>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</si>
  <si>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</si>
  <si>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</si>
  <si>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</si>
  <si>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</si>
  <si>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</si>
  <si>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</si>
  <si>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</si>
  <si>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</si>
  <si>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</si>
  <si>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</si>
  <si>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</si>
  <si>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</si>
  <si>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</si>
  <si>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</si>
  <si>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</si>
  <si>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</si>
  <si>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</si>
  <si>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</si>
  <si>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</si>
  <si>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</si>
  <si>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</si>
  <si>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</si>
  <si>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</si>
  <si>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</si>
  <si>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</si>
  <si>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</si>
  <si>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</si>
  <si>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</si>
  <si>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</si>
  <si>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</si>
  <si>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</si>
  <si>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</si>
  <si>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</si>
  <si>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</si>
  <si>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</si>
  <si>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</si>
  <si>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</si>
  <si>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</si>
  <si>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</si>
  <si>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</si>
  <si>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</si>
  <si>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</si>
  <si>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</si>
  <si>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</si>
  <si>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</si>
  <si>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</si>
  <si>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</si>
  <si>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</si>
  <si>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</si>
  <si>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</si>
  <si>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</si>
  <si>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</si>
  <si>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</si>
  <si>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</si>
  <si>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</si>
  <si>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</si>
  <si>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</si>
  <si>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</si>
  <si>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</si>
  <si>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</si>
  <si>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</si>
  <si>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</si>
  <si>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</si>
  <si>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</si>
  <si>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</si>
  <si>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</si>
  <si>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</si>
  <si>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</si>
  <si>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</si>
  <si>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</si>
  <si>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</si>
  <si>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</si>
  <si>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</si>
  <si>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</si>
  <si>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</si>
  <si>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</si>
  <si>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</si>
  <si>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</si>
  <si>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</si>
  <si>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</si>
  <si>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</si>
  <si>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</si>
  <si>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</si>
  <si>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</si>
  <si>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</si>
  <si>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</si>
  <si>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</si>
  <si>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</si>
  <si>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</si>
  <si>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</si>
  <si>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</si>
  <si>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</si>
  <si>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</si>
  <si>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</si>
  <si>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</si>
  <si>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</si>
  <si>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</si>
  <si>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</si>
  <si>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</si>
  <si>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</si>
  <si>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</si>
  <si>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</si>
  <si>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</si>
  <si>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</si>
  <si>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</si>
  <si>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</si>
  <si>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</si>
  <si>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</si>
  <si>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</si>
  <si>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</si>
  <si>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</si>
  <si>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</si>
  <si>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</si>
  <si>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</si>
  <si>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</si>
  <si>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</si>
  <si>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</si>
  <si>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</si>
  <si>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</si>
  <si>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</si>
  <si>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</si>
  <si>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</si>
  <si>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</si>
  <si>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</si>
  <si>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</si>
  <si>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</si>
  <si>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</si>
  <si>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</si>
  <si>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</si>
  <si>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</si>
  <si>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</si>
  <si>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</si>
  <si>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</si>
  <si>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</si>
  <si>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</si>
  <si>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</si>
  <si>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</si>
  <si>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</si>
  <si>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</si>
  <si>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</si>
  <si>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</si>
  <si>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</si>
  <si>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</si>
  <si>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</si>
  <si>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</si>
  <si>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</si>
  <si>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</si>
  <si>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</si>
  <si>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</si>
  <si>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</si>
  <si>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</si>
  <si>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</si>
  <si>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</si>
  <si>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</si>
  <si>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</si>
  <si>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</si>
  <si>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</si>
  <si>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</si>
  <si>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</si>
  <si>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</si>
  <si>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</si>
  <si>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</si>
  <si>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</si>
  <si>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</si>
  <si>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</si>
  <si>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</si>
  <si>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</si>
  <si>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</si>
  <si>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</si>
  <si>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</si>
  <si>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</si>
  <si>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</si>
  <si>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</si>
  <si>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</si>
  <si>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</si>
  <si>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</si>
  <si>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</si>
  <si>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</si>
  <si>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</si>
  <si>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</si>
  <si>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</si>
  <si>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</si>
  <si>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</si>
  <si>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</si>
  <si>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</si>
  <si>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</si>
  <si>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</si>
  <si>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</si>
  <si>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</si>
  <si>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</si>
  <si>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</si>
  <si>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</si>
  <si>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</si>
  <si>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</si>
  <si>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</si>
  <si>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</si>
  <si>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</si>
  <si>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</si>
  <si>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</si>
  <si>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</si>
  <si>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</si>
  <si>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</si>
  <si>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</si>
  <si>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</si>
  <si>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</si>
  <si>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</si>
  <si>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</si>
  <si>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</si>
  <si>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</si>
  <si>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</si>
  <si>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</si>
  <si>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</si>
  <si>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</si>
  <si>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</si>
  <si>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</si>
  <si>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</si>
  <si>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</si>
  <si>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</si>
  <si>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</si>
  <si>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</si>
  <si>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</si>
  <si>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</si>
  <si>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</si>
  <si>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</si>
  <si>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</si>
  <si>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</si>
  <si>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</si>
  <si>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</si>
  <si>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</si>
  <si>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</si>
  <si>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</si>
  <si>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</si>
  <si>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</si>
  <si>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</si>
  <si>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</si>
  <si>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</si>
  <si>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</si>
  <si>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</si>
  <si>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</si>
  <si>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</si>
  <si>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</si>
  <si>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</si>
  <si>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</si>
  <si>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</si>
  <si>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</si>
  <si>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</si>
  <si>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</si>
  <si>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</si>
  <si>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</si>
  <si>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</si>
  <si>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</si>
  <si>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</si>
  <si>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</si>
  <si>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</si>
  <si>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</si>
  <si>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</si>
  <si>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</si>
  <si>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</si>
  <si>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</si>
  <si>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</si>
  <si>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</si>
  <si>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</si>
  <si>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</si>
  <si>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</si>
  <si>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</si>
  <si>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</si>
  <si>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</si>
  <si>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</si>
  <si>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</si>
  <si>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</si>
  <si>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</si>
  <si>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</si>
  <si>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</si>
  <si>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</si>
  <si>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</si>
  <si>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</si>
  <si>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</si>
  <si>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</si>
  <si>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</si>
  <si>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</si>
  <si>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</si>
  <si>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</si>
  <si>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</si>
  <si>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</si>
  <si>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</si>
  <si>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</si>
  <si>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</si>
  <si>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</si>
  <si>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</si>
  <si>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</si>
  <si>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</si>
  <si>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</si>
  <si>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</si>
  <si>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</si>
  <si>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</si>
  <si>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</si>
  <si>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</si>
  <si>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</si>
  <si>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</si>
  <si>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</si>
  <si>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</si>
  <si>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</si>
  <si>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</si>
  <si>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</si>
  <si>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</si>
  <si>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</si>
  <si>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</si>
  <si>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</si>
  <si>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</si>
  <si>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</si>
  <si>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</si>
  <si>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</si>
  <si>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</si>
  <si>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</si>
  <si>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</si>
  <si>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</si>
  <si>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</si>
  <si>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</si>
  <si>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</si>
  <si>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</si>
  <si>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</si>
  <si>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</si>
  <si>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</si>
  <si>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</si>
  <si>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</si>
  <si>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</si>
  <si>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</si>
  <si>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</si>
  <si>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</si>
  <si>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</si>
  <si>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</si>
  <si>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</si>
  <si>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</si>
  <si>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</si>
  <si>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</si>
  <si>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</si>
  <si>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</si>
  <si>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</si>
  <si>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</si>
  <si>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</si>
  <si>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</si>
  <si>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</si>
  <si>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</si>
  <si>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</si>
  <si>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</si>
  <si>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</si>
  <si>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</si>
  <si>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</si>
  <si>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</si>
  <si>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</si>
  <si>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</si>
  <si>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</si>
  <si>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</si>
  <si>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</si>
  <si>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</si>
  <si>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</si>
  <si>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</si>
  <si>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</si>
  <si>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</si>
  <si>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</si>
  <si>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</si>
  <si>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</si>
  <si>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</si>
  <si>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</si>
  <si>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</si>
  <si>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</si>
  <si>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</si>
  <si>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</si>
  <si>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</si>
  <si>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</si>
  <si>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</si>
  <si>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</si>
  <si>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</si>
  <si>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</si>
  <si>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</si>
  <si>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</si>
  <si>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</si>
  <si>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</si>
  <si>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</si>
  <si>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</si>
  <si>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</si>
  <si>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</si>
  <si>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</si>
  <si>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</si>
  <si>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</si>
  <si>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</si>
  <si>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</si>
  <si>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</si>
  <si>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</si>
  <si>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</si>
  <si>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</si>
  <si>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</si>
  <si>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</si>
  <si>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</si>
  <si>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</si>
  <si>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</si>
  <si>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</si>
  <si>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</si>
  <si>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</si>
  <si>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</si>
  <si>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</si>
  <si>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</si>
  <si>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</si>
  <si>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</si>
  <si>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</si>
  <si>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</si>
  <si>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</si>
  <si>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</si>
  <si>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</si>
  <si>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</si>
  <si>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</si>
  <si>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</si>
  <si>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</si>
  <si>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</si>
  <si>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</si>
  <si>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</si>
  <si>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</si>
  <si>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</si>
  <si>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</si>
  <si>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</si>
  <si>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</si>
  <si>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</si>
  <si>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</si>
  <si>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</si>
  <si>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</si>
  <si>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</si>
  <si>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</si>
  <si>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</si>
  <si>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</si>
  <si>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</si>
  <si>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</si>
  <si>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</si>
  <si>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</si>
  <si>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</si>
  <si>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</si>
  <si>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</si>
  <si>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</si>
  <si>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</si>
  <si>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</si>
  <si>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</si>
  <si>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</si>
  <si>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</si>
  <si>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</si>
  <si>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</si>
  <si>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</si>
  <si>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</si>
  <si>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</si>
  <si>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</si>
  <si>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</si>
  <si>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</si>
  <si>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</si>
  <si>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</si>
  <si>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</si>
  <si>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</si>
  <si>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</si>
  <si>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</si>
  <si>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</si>
  <si>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</si>
  <si>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</si>
  <si>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</si>
  <si>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</si>
  <si>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</si>
  <si>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</si>
  <si>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</si>
  <si>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</si>
  <si>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</si>
  <si>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</si>
  <si>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</si>
  <si>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</si>
  <si>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</si>
  <si>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</si>
  <si>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</si>
  <si>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</si>
  <si>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</si>
  <si>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</si>
  <si>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</si>
  <si>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</si>
  <si>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</si>
  <si>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</si>
  <si>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</si>
  <si>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</si>
  <si>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</si>
  <si>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</si>
  <si>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</si>
  <si>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</si>
  <si>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</si>
  <si>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</si>
  <si>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</si>
  <si>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</si>
  <si>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</si>
  <si>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</si>
  <si>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</si>
  <si>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</si>
  <si>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</si>
  <si>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</si>
  <si>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</si>
  <si>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</si>
  <si>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</si>
  <si>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</si>
  <si>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</si>
  <si>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</si>
  <si>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</si>
  <si>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</si>
  <si>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</si>
  <si>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</si>
  <si>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</si>
  <si>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</si>
  <si>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</si>
  <si>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</si>
  <si>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</si>
  <si>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</si>
  <si>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</si>
  <si>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</si>
  <si>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</si>
  <si>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</si>
  <si>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</si>
  <si>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</si>
  <si>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</si>
  <si>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</si>
  <si>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</si>
  <si>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</si>
  <si>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</si>
  <si>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</si>
  <si>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</si>
  <si>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</si>
  <si>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</si>
  <si>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</si>
  <si>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</si>
  <si>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</si>
  <si>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</si>
  <si>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</si>
  <si>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</si>
  <si>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</si>
  <si>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</si>
  <si>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</si>
  <si>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</si>
  <si>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</si>
  <si>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</si>
  <si>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</si>
  <si>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</si>
  <si>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</si>
  <si>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</si>
  <si>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</si>
  <si>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</si>
  <si>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</si>
  <si>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</si>
  <si>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</si>
  <si>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</si>
  <si>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</si>
  <si>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</si>
  <si>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</si>
  <si>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</si>
  <si>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</si>
  <si>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</si>
  <si>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</si>
  <si>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</si>
  <si>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</si>
  <si>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</si>
  <si>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</si>
  <si>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</si>
  <si>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</si>
  <si>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</si>
  <si>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</si>
  <si>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</si>
  <si>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</si>
  <si>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</si>
  <si>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</si>
  <si>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</si>
  <si>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</si>
  <si>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</si>
  <si>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</si>
  <si>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</si>
  <si>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</si>
  <si>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</si>
  <si>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</si>
  <si>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</si>
  <si>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</si>
  <si>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</si>
  <si>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</si>
  <si>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</si>
  <si>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</si>
  <si>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</si>
  <si>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</si>
  <si>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</si>
  <si>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</si>
  <si>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</si>
  <si>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</si>
  <si>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</si>
  <si>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</si>
  <si>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</si>
  <si>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</si>
  <si>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</si>
  <si>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</si>
  <si>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</si>
  <si>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</si>
  <si>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</si>
  <si>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</si>
  <si>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</si>
  <si>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</si>
  <si>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</si>
  <si>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</si>
  <si>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</si>
  <si>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</si>
  <si>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</si>
  <si>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</si>
  <si>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</si>
  <si>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</si>
  <si>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</si>
  <si>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</si>
  <si>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</si>
  <si>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</si>
  <si>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</si>
  <si>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</si>
  <si>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</si>
  <si>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</si>
  <si>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</si>
  <si>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</si>
  <si>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</si>
  <si>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</si>
  <si>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</si>
  <si>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</si>
  <si>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</si>
  <si>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</si>
  <si>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</si>
  <si>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</si>
  <si>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</si>
  <si>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</si>
  <si>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</si>
  <si>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</si>
  <si>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</si>
  <si>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</si>
  <si>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</si>
  <si>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</si>
  <si>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</si>
  <si>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</si>
  <si>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</si>
  <si>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</si>
  <si>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</si>
  <si>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</si>
  <si>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</si>
  <si>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</si>
  <si>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</si>
  <si>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</si>
  <si>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</si>
  <si>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</si>
  <si>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</si>
  <si>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</si>
  <si>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</si>
  <si>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</si>
  <si>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</si>
  <si>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</si>
  <si>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</si>
  <si>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</si>
  <si>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</si>
  <si>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</si>
  <si>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</si>
  <si>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</si>
  <si>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</si>
  <si>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</si>
  <si>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</si>
  <si>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</si>
  <si>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</si>
  <si>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</si>
  <si>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</si>
  <si>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</si>
  <si>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</si>
  <si>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</si>
  <si>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</si>
  <si>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</si>
  <si>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</si>
  <si>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</si>
  <si>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</si>
  <si>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</si>
  <si>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</si>
  <si>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</si>
  <si>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</si>
  <si>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</si>
  <si>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</si>
  <si>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</si>
  <si>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</si>
  <si>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</si>
  <si>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</si>
  <si>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</si>
  <si>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</si>
  <si>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</si>
  <si>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</si>
  <si>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</si>
  <si>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</si>
  <si>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</si>
  <si>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</si>
  <si>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</si>
  <si>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</si>
  <si>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</si>
  <si>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</si>
  <si>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</si>
  <si>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</si>
  <si>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</si>
  <si>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</si>
  <si>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</si>
  <si>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</si>
  <si>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</si>
  <si>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</si>
  <si>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</si>
  <si>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</si>
  <si>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</si>
  <si>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</si>
  <si>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</si>
  <si>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</si>
  <si>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</si>
  <si>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</si>
  <si>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</si>
  <si>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</si>
  <si>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</si>
  <si>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</si>
  <si>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</si>
  <si>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</si>
  <si>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</si>
  <si>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</si>
  <si>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</si>
  <si>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</si>
  <si>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</si>
  <si>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</si>
  <si>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</si>
  <si>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</si>
  <si>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</si>
  <si>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</si>
  <si>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</si>
  <si>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</si>
  <si>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</si>
  <si>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</si>
  <si>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</si>
  <si>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</si>
  <si>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</si>
  <si>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</si>
  <si>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</si>
  <si>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</si>
  <si>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</si>
  <si>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</si>
  <si>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</si>
  <si>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</si>
  <si>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</si>
  <si>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</si>
  <si>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</si>
  <si>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</si>
  <si>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</si>
  <si>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</si>
  <si>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</si>
  <si>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</si>
  <si>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</si>
  <si>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</si>
  <si>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</si>
  <si>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</si>
  <si>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</si>
  <si>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</si>
  <si>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</si>
  <si>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</si>
  <si>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</si>
  <si>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</si>
  <si>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</si>
  <si>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</si>
  <si>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</si>
  <si>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</si>
  <si>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</si>
  <si>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</si>
  <si>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</si>
  <si>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</si>
  <si>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</si>
  <si>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</si>
  <si>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</si>
  <si>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</si>
  <si>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</si>
  <si>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</si>
  <si>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</si>
  <si>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</si>
  <si>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</si>
  <si>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</si>
  <si>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</si>
  <si>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</si>
  <si>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</si>
  <si>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</si>
  <si>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</si>
  <si>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</si>
  <si>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</si>
  <si>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</si>
  <si>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</si>
  <si>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</si>
  <si>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</si>
  <si>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</si>
  <si>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</si>
  <si>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</si>
  <si>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</si>
  <si>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</si>
  <si>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</si>
  <si>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</si>
  <si>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</si>
  <si>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</si>
  <si>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</si>
  <si>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</si>
  <si>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</si>
  <si>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</si>
  <si>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</si>
  <si>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</si>
  <si>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</si>
  <si>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</si>
  <si>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</si>
  <si>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</si>
  <si>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</si>
  <si>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</si>
  <si>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</si>
  <si>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</si>
  <si>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</si>
  <si>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</si>
  <si>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</si>
  <si>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</si>
  <si>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</si>
  <si>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</si>
  <si>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</si>
  <si>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</si>
  <si>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</si>
  <si>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</si>
  <si>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</si>
  <si>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</si>
  <si>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</si>
  <si>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</si>
  <si>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</si>
  <si>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</si>
  <si>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</si>
  <si>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</si>
  <si>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</si>
  <si>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</si>
  <si>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</si>
  <si>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</si>
  <si>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</si>
  <si>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</si>
  <si>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</si>
  <si>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</si>
  <si>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</si>
  <si>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</si>
  <si>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</si>
  <si>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</si>
  <si>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</si>
  <si>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</si>
  <si>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</si>
  <si>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</si>
  <si>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</si>
  <si>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</si>
  <si>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</si>
  <si>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</si>
  <si>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</si>
  <si>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</si>
  <si>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</si>
  <si>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</si>
  <si>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</si>
  <si>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</si>
  <si>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</si>
  <si>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</si>
  <si>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</si>
  <si>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</si>
  <si>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</si>
  <si>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</si>
  <si>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</si>
  <si>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</si>
  <si>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</si>
  <si>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</si>
  <si>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</si>
  <si>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</si>
  <si>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</si>
  <si>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</si>
  <si>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</si>
  <si>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</si>
  <si>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</si>
  <si>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</si>
  <si>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</si>
  <si>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</si>
  <si>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</si>
  <si>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</si>
  <si>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</si>
  <si>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</si>
  <si>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</si>
  <si>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</si>
  <si>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</si>
  <si>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</si>
  <si>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</si>
  <si>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</si>
  <si>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</si>
  <si>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</si>
  <si>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</si>
  <si>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</si>
  <si>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</si>
  <si>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</si>
  <si>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</si>
  <si>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</si>
  <si>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</si>
  <si>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</si>
  <si>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</si>
  <si>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</si>
  <si>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</si>
  <si>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</si>
  <si>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</si>
  <si>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</si>
  <si>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</si>
  <si>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</si>
  <si>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</si>
  <si>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</si>
  <si>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</si>
  <si>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</si>
  <si>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</si>
  <si>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</si>
  <si>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</si>
  <si>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</si>
  <si>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</si>
  <si>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</si>
  <si>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</si>
  <si>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</si>
  <si>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</si>
  <si>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</si>
  <si>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</si>
  <si>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</si>
  <si>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</si>
  <si>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</si>
  <si>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</si>
  <si>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</si>
  <si>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</si>
  <si>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</si>
  <si>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</si>
  <si>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</si>
  <si>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</si>
  <si>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</si>
  <si>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</si>
  <si>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</si>
  <si>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</si>
  <si>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</si>
  <si>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</si>
  <si>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</si>
  <si>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</si>
  <si>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</si>
  <si>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</si>
  <si>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</si>
  <si>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</si>
  <si>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</si>
  <si>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</si>
  <si>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</si>
  <si>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</si>
  <si>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</si>
  <si>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</si>
  <si>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</si>
  <si>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</si>
  <si>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</si>
  <si>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</si>
  <si>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</si>
  <si>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</si>
  <si>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</si>
  <si>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</si>
  <si>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</si>
  <si>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</si>
  <si>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</si>
  <si>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</si>
  <si>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</si>
  <si>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</si>
  <si>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</si>
  <si>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</si>
  <si>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</si>
  <si>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</si>
  <si>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</si>
  <si>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</si>
  <si>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</si>
  <si>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</si>
  <si>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</si>
  <si>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</si>
  <si>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</si>
  <si>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</si>
  <si>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</si>
  <si>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</si>
  <si>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</si>
  <si>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</si>
  <si>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</si>
  <si>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</si>
  <si>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</si>
  <si>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</si>
  <si>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</si>
  <si>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</si>
  <si>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</si>
  <si>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</si>
  <si>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</si>
  <si>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</si>
  <si>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</si>
  <si>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</si>
  <si>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</si>
  <si>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</si>
  <si>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</si>
  <si>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</si>
  <si>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</si>
  <si>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</si>
  <si>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</si>
  <si>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</si>
  <si>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</si>
  <si>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</si>
  <si>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</si>
  <si>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</si>
  <si>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</si>
  <si>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</si>
  <si>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</si>
  <si>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</si>
  <si>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</si>
  <si>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</si>
  <si>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</si>
  <si>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</si>
  <si>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</si>
  <si>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</si>
  <si>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</si>
  <si>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</si>
  <si>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</si>
  <si>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</si>
  <si>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</si>
  <si>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</si>
  <si>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</si>
  <si>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</si>
  <si>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</si>
  <si>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</si>
  <si>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</si>
  <si>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</si>
  <si>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</si>
  <si>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</si>
  <si>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</si>
  <si>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</si>
  <si>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</si>
  <si>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</si>
  <si>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</si>
  <si>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</si>
  <si>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</si>
  <si>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</si>
  <si>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</si>
  <si>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</si>
  <si>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</si>
  <si>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</si>
  <si>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</si>
  <si>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</si>
  <si>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</si>
  <si>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</si>
  <si>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</si>
  <si>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</si>
  <si>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</si>
  <si>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</si>
  <si>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</si>
  <si>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</si>
  <si>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</si>
  <si>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</si>
  <si>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</si>
  <si>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</si>
  <si>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</si>
  <si>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</si>
  <si>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</si>
  <si>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</si>
  <si>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</si>
  <si>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</si>
  <si>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</si>
  <si>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</si>
  <si>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</si>
  <si>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</si>
  <si>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</si>
  <si>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</si>
  <si>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</si>
  <si>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</si>
  <si>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</si>
  <si>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</si>
  <si>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</si>
  <si>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</si>
  <si>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</si>
  <si>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</si>
  <si>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</si>
  <si>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</si>
  <si>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</si>
  <si>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</si>
  <si>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</si>
  <si>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</si>
  <si>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</si>
  <si>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</si>
  <si>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</si>
  <si>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</si>
  <si>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</si>
  <si>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</si>
  <si>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</si>
  <si>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</si>
  <si>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</si>
  <si>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</si>
  <si>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</si>
  <si>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</si>
  <si>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</si>
  <si>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</si>
  <si>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</si>
  <si>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</si>
  <si>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</si>
  <si>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</si>
  <si>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</si>
  <si>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</si>
  <si>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</si>
  <si>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</si>
  <si>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</si>
  <si>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</si>
  <si>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</si>
  <si>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</si>
  <si>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</si>
  <si>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</si>
  <si>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</si>
  <si>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</si>
  <si>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</si>
  <si>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</si>
  <si>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</si>
  <si>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</si>
  <si>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</si>
  <si>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</si>
  <si>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</si>
  <si>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</si>
  <si>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</si>
  <si>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</si>
  <si>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</si>
  <si>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</si>
  <si>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</si>
  <si>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</si>
  <si>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</si>
  <si>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</si>
  <si>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</si>
  <si>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</si>
  <si>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</si>
  <si>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</si>
  <si>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</si>
  <si>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</si>
  <si>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</si>
  <si>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</si>
  <si>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</si>
  <si>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</si>
  <si>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</si>
  <si>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</si>
  <si>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</si>
  <si>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</si>
  <si>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</si>
  <si>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</si>
  <si>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</si>
  <si>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</si>
  <si>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</si>
  <si>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</si>
  <si>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</si>
  <si>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</si>
  <si>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</si>
  <si>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</si>
  <si>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</si>
  <si>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</si>
  <si>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</si>
  <si>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</si>
  <si>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</si>
  <si>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</si>
  <si>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</si>
  <si>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</si>
  <si>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</si>
  <si>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</si>
  <si>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</si>
  <si>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</si>
  <si>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</si>
  <si>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</si>
  <si>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</si>
  <si>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</si>
  <si>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</si>
  <si>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</si>
  <si>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</si>
  <si>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</si>
  <si>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</si>
  <si>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</si>
  <si>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</si>
  <si>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</si>
  <si>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</si>
  <si>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</si>
  <si>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</si>
  <si>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</si>
  <si>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</si>
  <si>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</si>
  <si>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</si>
  <si>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</si>
  <si>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</si>
  <si>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</si>
  <si>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</si>
  <si>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</si>
  <si>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</si>
  <si>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</si>
  <si>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</si>
  <si>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</si>
  <si>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</si>
  <si>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</si>
  <si>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</si>
  <si>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</si>
  <si>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</si>
  <si>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</si>
  <si>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</si>
  <si>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</si>
  <si>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</si>
  <si>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</si>
  <si>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</si>
  <si>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</si>
  <si>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</si>
  <si>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</si>
  <si>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</si>
  <si>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</si>
  <si>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</si>
  <si>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</si>
  <si>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</si>
  <si>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</si>
  <si>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</si>
  <si>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</si>
  <si>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</si>
  <si>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</si>
  <si>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</si>
  <si>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</si>
  <si>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</si>
  <si>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</si>
  <si>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</si>
  <si>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</si>
  <si>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</si>
  <si>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</si>
  <si>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</si>
  <si>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</si>
  <si>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</si>
  <si>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</si>
  <si>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</si>
  <si>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</si>
  <si>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</si>
  <si>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</si>
  <si>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</si>
  <si>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</si>
  <si>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</si>
  <si>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</si>
  <si>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</si>
  <si>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</si>
  <si>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</si>
  <si>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</si>
  <si>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</si>
  <si>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</si>
  <si>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</si>
  <si>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</si>
  <si>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</si>
  <si>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</si>
  <si>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</si>
  <si>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</si>
  <si>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</si>
  <si>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</si>
  <si>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</si>
  <si>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</si>
  <si>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</si>
  <si>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</si>
  <si>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</si>
  <si>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</si>
  <si>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</si>
  <si>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</si>
  <si>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</si>
  <si>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</si>
  <si>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</si>
  <si>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</si>
  <si>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</si>
  <si>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</si>
  <si>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</si>
  <si>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</si>
  <si>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</si>
  <si>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</si>
  <si>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</si>
  <si>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</si>
  <si>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</si>
  <si>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</si>
  <si>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</si>
  <si>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</si>
  <si>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</si>
  <si>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</si>
  <si>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</si>
  <si>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</si>
  <si>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</si>
  <si>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</si>
  <si>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</si>
  <si>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</si>
  <si>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</si>
  <si>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</si>
  <si>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</si>
  <si>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</si>
  <si>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</si>
  <si>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</si>
  <si>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</si>
  <si>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</si>
  <si>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</si>
  <si>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</si>
  <si>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</si>
  <si>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</si>
  <si>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</si>
  <si>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</si>
  <si>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</si>
  <si>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</si>
  <si>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</si>
  <si>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</si>
  <si>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</si>
  <si>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</si>
  <si>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</si>
  <si>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</si>
  <si>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</si>
  <si>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</si>
  <si>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</si>
  <si>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</si>
  <si>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</si>
  <si>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</si>
  <si>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</si>
  <si>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</si>
  <si>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</si>
  <si>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</si>
  <si>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</si>
  <si>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</si>
  <si>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</si>
  <si>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</si>
  <si>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</si>
  <si>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</si>
  <si>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</si>
  <si>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</si>
  <si>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</si>
  <si>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</si>
  <si>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</si>
  <si>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</si>
  <si>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</si>
  <si>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</si>
  <si>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</si>
  <si>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</si>
  <si>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</si>
  <si>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</si>
  <si>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</si>
  <si>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</si>
  <si>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</si>
  <si>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</si>
  <si>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</si>
  <si>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</si>
  <si>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</si>
  <si>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</si>
  <si>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</si>
  <si>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</si>
  <si>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</si>
  <si>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</si>
  <si>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</si>
  <si>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</si>
  <si>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</si>
  <si>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</si>
  <si>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</si>
  <si>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</si>
  <si>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</si>
  <si>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</si>
  <si>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</si>
  <si>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</si>
  <si>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</si>
  <si>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</si>
  <si>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</si>
  <si>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</si>
  <si>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</si>
  <si>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</si>
  <si>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</si>
  <si>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</si>
  <si>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</si>
  <si>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</si>
  <si>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</si>
  <si>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</si>
  <si>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</si>
  <si>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</si>
  <si>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</si>
  <si>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</si>
  <si>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</si>
  <si>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</si>
  <si>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</si>
  <si>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</si>
  <si>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</si>
  <si>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</si>
  <si>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</si>
  <si>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</si>
  <si>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</si>
  <si>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</si>
  <si>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</si>
  <si>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</si>
  <si>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</si>
  <si>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</si>
  <si>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</si>
  <si>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</si>
  <si>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</si>
  <si>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</si>
  <si>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</si>
  <si>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</si>
  <si>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</si>
  <si>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</si>
  <si>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</si>
  <si>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</si>
  <si>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</si>
  <si>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</si>
  <si>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</si>
  <si>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</si>
  <si>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</si>
  <si>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</si>
  <si>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</si>
  <si>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</si>
  <si>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</si>
  <si>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</si>
  <si>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</si>
  <si>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</si>
  <si>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</si>
  <si>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</si>
  <si>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</si>
  <si>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</si>
  <si>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</si>
  <si>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</si>
  <si>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</si>
  <si>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</si>
  <si>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</si>
  <si>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</si>
  <si>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</si>
  <si>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</si>
  <si>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</si>
  <si>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</si>
  <si>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</si>
  <si>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</si>
  <si>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</si>
  <si>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</si>
  <si>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</si>
  <si>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</si>
  <si>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</si>
  <si>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</si>
  <si>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</si>
  <si>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</si>
  <si>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</si>
  <si>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</si>
  <si>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</si>
  <si>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</si>
  <si>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</si>
  <si>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</si>
  <si>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</si>
  <si>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</si>
  <si>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</si>
  <si>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</si>
  <si>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</si>
  <si>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</si>
  <si>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</si>
  <si>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</si>
  <si>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</si>
  <si>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</si>
  <si>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</si>
  <si>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</si>
  <si>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</si>
  <si>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</si>
  <si>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</si>
  <si>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</si>
  <si>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</si>
  <si>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</si>
  <si>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</si>
  <si>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</si>
  <si>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</si>
  <si>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</si>
  <si>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</si>
  <si>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</si>
  <si>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</si>
  <si>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</si>
  <si>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</si>
  <si>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</si>
  <si>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</si>
  <si>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</si>
  <si>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</si>
  <si>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</si>
  <si>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</si>
  <si>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</si>
  <si>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</si>
  <si>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</si>
  <si>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</si>
  <si>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</si>
  <si>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</si>
  <si>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</si>
  <si>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</si>
  <si>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</si>
  <si>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</si>
  <si>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</si>
  <si>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</si>
  <si>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</si>
  <si>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</si>
  <si>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</si>
  <si>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</si>
  <si>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</si>
  <si>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</si>
  <si>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</si>
  <si>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</si>
  <si>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</si>
  <si>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</si>
  <si>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</si>
  <si>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</si>
  <si>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</si>
  <si>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</si>
  <si>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</si>
  <si>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</si>
  <si>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</si>
  <si>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</si>
  <si>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</si>
  <si>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</si>
  <si>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</si>
  <si>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</si>
  <si>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</si>
  <si>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</si>
  <si>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</si>
  <si>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</si>
  <si>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</si>
  <si>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</si>
  <si>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</si>
  <si>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</si>
  <si>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</si>
  <si>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</si>
  <si>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</si>
  <si>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</si>
  <si>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</si>
  <si>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</si>
  <si>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</si>
  <si>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</si>
  <si>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</si>
  <si>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</si>
  <si>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</si>
  <si>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</si>
  <si>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</si>
  <si>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</si>
  <si>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</si>
  <si>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</si>
  <si>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</si>
  <si>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</si>
  <si>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</si>
  <si>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</si>
  <si>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</si>
  <si>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</si>
  <si>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</si>
  <si>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</si>
  <si>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</si>
  <si>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</si>
  <si>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</si>
  <si>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</si>
  <si>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</si>
  <si>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</si>
  <si>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</si>
  <si>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</si>
  <si>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</si>
  <si>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</si>
  <si>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</si>
  <si>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</si>
  <si>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</si>
  <si>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</si>
  <si>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</si>
  <si>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</si>
  <si>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</si>
  <si>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</si>
  <si>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</si>
  <si>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</si>
  <si>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</si>
  <si>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</si>
  <si>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</si>
  <si>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</si>
  <si>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</si>
  <si>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</si>
  <si>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</si>
  <si>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</si>
  <si>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</si>
  <si>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</si>
  <si>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</si>
  <si>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</si>
  <si>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</si>
  <si>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</si>
  <si>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</si>
  <si>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</si>
  <si>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</si>
  <si>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</si>
  <si>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</si>
  <si>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</si>
  <si>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</si>
  <si>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</si>
  <si>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</si>
  <si>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</si>
  <si>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</si>
  <si>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</si>
  <si>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</si>
  <si>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</si>
  <si>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</si>
  <si>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</si>
  <si>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</si>
  <si>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</si>
  <si>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</si>
  <si>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</si>
  <si>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</si>
  <si>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</si>
  <si>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</si>
  <si>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</si>
  <si>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</si>
  <si>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</si>
  <si>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</si>
  <si>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</si>
  <si>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</si>
  <si>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</si>
  <si>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</si>
  <si>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</si>
  <si>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</si>
  <si>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</si>
  <si>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</si>
  <si>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</si>
  <si>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</si>
  <si>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</si>
  <si>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</si>
  <si>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</si>
  <si>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</si>
  <si>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</si>
  <si>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</si>
  <si>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</si>
  <si>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</si>
  <si>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</si>
  <si>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</si>
  <si>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</si>
  <si>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</si>
  <si>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</si>
  <si>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</si>
  <si>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</si>
  <si>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</si>
  <si>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</si>
  <si>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</si>
  <si>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</si>
  <si>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</si>
  <si>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</si>
  <si>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</si>
  <si>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</si>
  <si>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</si>
  <si>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</si>
  <si>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</si>
  <si>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</si>
  <si>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</si>
  <si>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</si>
  <si>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</si>
  <si>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</si>
  <si>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</si>
  <si>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</si>
  <si>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</si>
  <si>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</si>
  <si>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</si>
  <si>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</si>
  <si>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</si>
  <si>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</si>
  <si>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</si>
  <si>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</si>
  <si>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</si>
  <si>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</si>
  <si>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</si>
  <si>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</si>
  <si>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</si>
  <si>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</si>
  <si>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</si>
  <si>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</si>
  <si>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</si>
  <si>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</si>
  <si>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</si>
  <si>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</si>
  <si>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</si>
  <si>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</si>
  <si>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</si>
  <si>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</si>
  <si>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</si>
  <si>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</si>
  <si>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</si>
  <si>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</si>
  <si>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</si>
  <si>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</si>
  <si>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</si>
  <si>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</si>
  <si>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</si>
  <si>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</si>
  <si>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</si>
  <si>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</si>
  <si>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</si>
  <si>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</si>
  <si>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</si>
  <si>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</si>
  <si>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</si>
  <si>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</si>
  <si>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</si>
  <si>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</si>
  <si>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</si>
  <si>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</si>
  <si>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</si>
  <si>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</si>
  <si>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</si>
  <si>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</si>
  <si>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</si>
  <si>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</si>
  <si>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</si>
  <si>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</si>
  <si>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</si>
  <si>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</si>
  <si>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</si>
  <si>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</si>
  <si>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</si>
  <si>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</si>
  <si>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</si>
  <si>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</si>
  <si>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</si>
  <si>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</si>
  <si>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</si>
  <si>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</si>
  <si>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</si>
  <si>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</si>
  <si>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</si>
  <si>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</si>
  <si>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</si>
  <si>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</si>
  <si>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</si>
  <si>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</si>
  <si>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</si>
  <si>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</si>
  <si>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</si>
  <si>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</si>
  <si>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</si>
  <si>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</si>
  <si>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</si>
  <si>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</si>
  <si>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</si>
  <si>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</si>
  <si>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</si>
  <si>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</si>
  <si>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</si>
  <si>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</si>
  <si>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</si>
  <si>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</si>
  <si>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</si>
  <si>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</si>
  <si>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</si>
  <si>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</si>
  <si>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</si>
  <si>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</si>
  <si>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</si>
  <si>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</si>
  <si>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</si>
  <si>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</si>
  <si>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</si>
  <si>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</si>
  <si>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</si>
  <si>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</si>
  <si>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</si>
  <si>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</si>
  <si>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</si>
  <si>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</si>
  <si>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</si>
  <si>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</si>
  <si>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</si>
  <si>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</si>
  <si>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</si>
  <si>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</si>
  <si>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</si>
  <si>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</si>
  <si>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</si>
  <si>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</si>
  <si>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</si>
  <si>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</si>
  <si>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</si>
  <si>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</si>
  <si>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</si>
  <si>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</si>
  <si>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</si>
  <si>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</si>
  <si>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</si>
  <si>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</si>
  <si>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</si>
  <si>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</si>
  <si>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</si>
  <si>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</si>
  <si>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</si>
  <si>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</si>
  <si>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</si>
  <si>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</si>
  <si>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</si>
  <si>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</si>
  <si>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</si>
  <si>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</si>
  <si>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</si>
  <si>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</si>
  <si>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</si>
  <si>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</si>
  <si>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</si>
  <si>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</si>
  <si>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</si>
  <si>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</si>
  <si>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</si>
  <si>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</si>
  <si>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</si>
  <si>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</si>
  <si>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</si>
  <si>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</si>
  <si>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</si>
  <si>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</si>
  <si>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</si>
  <si>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</si>
  <si>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</si>
  <si>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</si>
  <si>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</si>
  <si>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</si>
  <si>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</si>
  <si>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</si>
  <si>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</si>
  <si>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</si>
  <si>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</si>
  <si>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</si>
  <si>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</si>
  <si>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</si>
  <si>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</si>
  <si>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</si>
  <si>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</si>
  <si>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</si>
  <si>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</si>
  <si>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</si>
  <si>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</si>
  <si>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</si>
  <si>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</si>
  <si>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</si>
  <si>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</si>
  <si>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</si>
  <si>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</si>
  <si>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</si>
  <si>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</si>
  <si>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</si>
  <si>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</si>
  <si>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</si>
  <si>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</si>
  <si>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</si>
  <si>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</si>
  <si>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</si>
  <si>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</si>
  <si>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</si>
  <si>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</si>
  <si>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</si>
  <si>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</si>
  <si>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</si>
  <si>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</si>
  <si>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</si>
  <si>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</si>
  <si>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</si>
  <si>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</si>
  <si>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</si>
  <si>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</si>
  <si>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</si>
  <si>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</si>
  <si>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</si>
  <si>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</si>
  <si>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</si>
  <si>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</si>
  <si>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</si>
  <si>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</si>
  <si>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</si>
  <si>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</si>
  <si>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</si>
  <si>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</si>
  <si>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</si>
  <si>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</si>
  <si>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</si>
  <si>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</si>
  <si>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</si>
  <si>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</si>
  <si>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</si>
  <si>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</si>
  <si>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</si>
  <si>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</si>
  <si>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</si>
  <si>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</si>
  <si>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</si>
  <si>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</si>
  <si>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</si>
  <si>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</si>
  <si>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</si>
  <si>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</si>
  <si>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</si>
  <si>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</si>
  <si>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</si>
  <si>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</si>
  <si>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</si>
  <si>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</si>
  <si>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</si>
  <si>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</si>
  <si>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</si>
  <si>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</si>
  <si>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</si>
  <si>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</si>
  <si>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</si>
  <si>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</si>
  <si>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</si>
  <si>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</si>
  <si>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</si>
  <si>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</si>
  <si>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</si>
  <si>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</si>
  <si>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</si>
  <si>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</si>
  <si>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</si>
  <si>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</si>
  <si>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</si>
  <si>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</si>
  <si>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</si>
  <si>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</si>
  <si>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</si>
  <si>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</si>
  <si>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</si>
  <si>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</si>
  <si>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</si>
  <si>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</si>
  <si>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</si>
  <si>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</si>
  <si>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</si>
  <si>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</si>
  <si>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</si>
  <si>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</si>
  <si>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</si>
  <si>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</si>
  <si>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</si>
  <si>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</si>
  <si>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</si>
  <si>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</si>
  <si>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</si>
  <si>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</si>
  <si>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</si>
  <si>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</si>
  <si>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</si>
  <si>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</si>
  <si>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</si>
  <si>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</si>
  <si>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</si>
  <si>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</si>
  <si>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</si>
  <si>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</si>
  <si>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</si>
  <si>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</si>
  <si>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</si>
  <si>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</si>
  <si>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</si>
  <si>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</si>
  <si>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</si>
  <si>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</si>
  <si>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</si>
  <si>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</si>
  <si>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</si>
  <si>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</si>
  <si>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</si>
  <si>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</si>
  <si>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</si>
  <si>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</si>
  <si>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</si>
  <si>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</si>
  <si>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</si>
  <si>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</si>
  <si>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</si>
  <si>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</si>
  <si>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</si>
  <si>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</si>
  <si>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</si>
  <si>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</si>
  <si>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</si>
  <si>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</si>
  <si>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</si>
  <si>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</si>
  <si>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</si>
  <si>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</si>
  <si>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</si>
  <si>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</si>
  <si>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</si>
  <si>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</si>
  <si>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</si>
  <si>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</si>
  <si>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</si>
  <si>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</si>
  <si>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</si>
  <si>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</si>
  <si>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</si>
  <si>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</si>
  <si>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</si>
  <si>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</si>
  <si>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</si>
  <si>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</si>
  <si>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</si>
  <si>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</si>
  <si>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</si>
  <si>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</si>
  <si>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</si>
  <si>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</si>
  <si>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</si>
  <si>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</si>
  <si>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</si>
  <si>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</si>
  <si>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</si>
  <si>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</si>
  <si>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</si>
  <si>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</si>
  <si>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</si>
  <si>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</si>
  <si>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</si>
  <si>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</si>
  <si>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</si>
  <si>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</si>
  <si>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</si>
  <si>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</si>
  <si>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</si>
  <si>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</si>
  <si>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</si>
  <si>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</si>
  <si>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</si>
  <si>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</si>
  <si>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</si>
  <si>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</si>
  <si>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</si>
  <si>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</si>
  <si>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</si>
  <si>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</si>
  <si>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</si>
  <si>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</si>
  <si>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</si>
  <si>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</si>
  <si>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</si>
  <si>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</si>
  <si>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</si>
  <si>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</si>
  <si>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</si>
  <si>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</si>
  <si>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</si>
  <si>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</si>
  <si>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</si>
  <si>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</si>
  <si>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</si>
  <si>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</si>
  <si>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</si>
  <si>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</si>
  <si>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</si>
  <si>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</si>
  <si>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</si>
  <si>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</si>
  <si>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</si>
  <si>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</si>
  <si>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</si>
  <si>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</si>
  <si>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</si>
  <si>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</si>
  <si>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</si>
  <si>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</si>
  <si>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</si>
  <si>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</si>
  <si>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</si>
  <si>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</si>
  <si>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</si>
  <si>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</si>
  <si>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</si>
  <si>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</si>
  <si>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</si>
  <si>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</si>
  <si>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</si>
  <si>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</si>
  <si>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</si>
  <si>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</si>
  <si>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</si>
  <si>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</si>
  <si>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</si>
  <si>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</si>
  <si>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</si>
  <si>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</si>
  <si>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</si>
  <si>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</si>
  <si>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</si>
  <si>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</si>
  <si>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</si>
  <si>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</si>
  <si>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</si>
  <si>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</si>
  <si>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</si>
  <si>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</si>
  <si>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</si>
  <si>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</si>
  <si>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</si>
  <si>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</si>
  <si>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</si>
  <si>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</si>
  <si>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</si>
  <si>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</si>
  <si>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</si>
  <si>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</si>
  <si>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</si>
  <si>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</si>
  <si>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</si>
  <si>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</si>
  <si>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</si>
  <si>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</si>
  <si>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</si>
  <si>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</si>
  <si>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</si>
  <si>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</si>
  <si>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</si>
  <si>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</si>
  <si>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</si>
  <si>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</si>
  <si>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</si>
  <si>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</si>
  <si>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</si>
  <si>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</si>
  <si>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</si>
  <si>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</si>
  <si>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</si>
  <si>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</si>
  <si>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</si>
  <si>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</si>
  <si>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</si>
  <si>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</si>
  <si>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</si>
  <si>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</si>
  <si>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</si>
  <si>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</si>
  <si>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</si>
  <si>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</si>
  <si>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</si>
  <si>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</si>
  <si>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</si>
  <si>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</si>
  <si>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</si>
  <si>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</si>
  <si>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</si>
  <si>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</si>
  <si>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</si>
  <si>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</si>
  <si>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</si>
  <si>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</si>
  <si>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</si>
  <si>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</si>
  <si>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</si>
  <si>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</si>
  <si>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</si>
  <si>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</si>
  <si>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</si>
  <si>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</si>
  <si>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</si>
  <si>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</si>
  <si>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</si>
  <si>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</si>
  <si>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</si>
  <si>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</si>
  <si>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</si>
  <si>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</si>
  <si>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</si>
  <si>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</si>
  <si>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</si>
  <si>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</si>
  <si>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</si>
  <si>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</si>
  <si>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</si>
  <si>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</si>
  <si>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</si>
  <si>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</si>
  <si>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</si>
  <si>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</si>
  <si>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</si>
  <si>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</si>
  <si>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</si>
  <si>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</si>
  <si>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</si>
  <si>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</si>
  <si>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</si>
  <si>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</si>
  <si>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</si>
  <si>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</si>
  <si>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</si>
  <si>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</si>
  <si>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</si>
  <si>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</si>
  <si>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</si>
  <si>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</si>
  <si>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</si>
  <si>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</si>
  <si>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</si>
  <si>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</si>
  <si>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</si>
  <si>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</si>
  <si>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</si>
  <si>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</si>
  <si>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</si>
  <si>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</si>
  <si>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</si>
  <si>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</si>
  <si>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</si>
  <si>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</si>
  <si>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</si>
  <si>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</si>
  <si>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</si>
  <si>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</si>
  <si>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</si>
  <si>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</si>
  <si>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</si>
  <si>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</si>
  <si>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</si>
  <si>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</si>
  <si>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</si>
  <si>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</si>
  <si>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</si>
  <si>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</si>
  <si>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</si>
  <si>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</si>
  <si>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</si>
  <si>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</si>
  <si>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</si>
  <si>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</si>
  <si>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</si>
  <si>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</si>
  <si>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</si>
  <si>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</si>
  <si>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</si>
  <si>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</si>
  <si>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</si>
  <si>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</si>
  <si>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</si>
  <si>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</si>
  <si>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</si>
  <si>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</si>
  <si>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</si>
  <si>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</si>
  <si>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</si>
  <si>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</si>
  <si>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</si>
  <si>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</si>
  <si>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</si>
  <si>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</si>
  <si>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</si>
  <si>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</si>
  <si>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</si>
  <si>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</si>
  <si>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</si>
  <si>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</si>
  <si>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</si>
  <si>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</si>
  <si>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</si>
  <si>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</si>
  <si>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</si>
  <si>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</si>
  <si>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</si>
  <si>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</si>
  <si>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</si>
  <si>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</si>
  <si>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</si>
  <si>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</si>
  <si>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</si>
  <si>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</si>
  <si>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</si>
  <si>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</si>
  <si>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</si>
  <si>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</si>
  <si>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</si>
  <si>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</si>
  <si>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</si>
  <si>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</si>
  <si>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</si>
  <si>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</si>
  <si>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</si>
  <si>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</si>
  <si>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</si>
  <si>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</si>
  <si>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</si>
  <si>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</si>
  <si>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</si>
  <si>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</si>
  <si>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</si>
  <si>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</si>
  <si>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</si>
  <si>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</si>
  <si>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</si>
  <si>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</si>
  <si>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</si>
  <si>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</si>
  <si>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</si>
  <si>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</si>
  <si>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</si>
  <si>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</si>
  <si>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</si>
  <si>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</si>
  <si>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</si>
  <si>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</si>
  <si>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</si>
  <si>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</si>
  <si>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</si>
  <si>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</si>
  <si>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</si>
  <si>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</si>
  <si>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</si>
  <si>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</si>
  <si>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</si>
  <si>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</si>
  <si>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</si>
  <si>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</si>
  <si>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</si>
  <si>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</si>
  <si>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</si>
  <si>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</si>
  <si>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</si>
  <si>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</si>
  <si>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</si>
  <si>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</si>
  <si>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</si>
  <si>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</si>
  <si>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</si>
  <si>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</si>
  <si>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</si>
  <si>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</si>
  <si>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</si>
  <si>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</si>
  <si>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</si>
  <si>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</si>
  <si>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</si>
  <si>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</si>
  <si>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</si>
  <si>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</si>
  <si>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</si>
  <si>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</si>
  <si>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</si>
  <si>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</si>
  <si>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</si>
  <si>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</si>
  <si>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</si>
  <si>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</si>
  <si>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</si>
  <si>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</si>
  <si>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</si>
  <si>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</si>
  <si>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</si>
  <si>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</si>
  <si>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</si>
  <si>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</si>
  <si>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</si>
  <si>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</si>
  <si>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</si>
  <si>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</si>
  <si>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</si>
  <si>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</si>
  <si>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</si>
  <si>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</si>
  <si>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</si>
  <si>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</si>
  <si>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</si>
  <si>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</si>
  <si>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</si>
  <si>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</si>
  <si>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</si>
  <si>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</si>
  <si>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</si>
  <si>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</si>
  <si>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</si>
  <si>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</si>
  <si>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</si>
  <si>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</si>
  <si>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</si>
  <si>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</si>
  <si>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</si>
  <si>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</si>
  <si>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</si>
  <si>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</si>
  <si>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</si>
  <si>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</si>
  <si>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</si>
  <si>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</si>
  <si>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</si>
  <si>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</si>
  <si>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</si>
  <si>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</si>
  <si>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</si>
  <si>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</si>
  <si>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</si>
  <si>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</si>
  <si>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</si>
  <si>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</si>
  <si>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</si>
  <si>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</si>
  <si>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</si>
  <si>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</si>
  <si>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</si>
  <si>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</si>
  <si>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</si>
  <si>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</si>
  <si>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</si>
  <si>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</si>
  <si>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</si>
  <si>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</si>
  <si>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</si>
  <si>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</si>
  <si>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</si>
  <si>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</si>
  <si>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</si>
  <si>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</si>
  <si>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</si>
  <si>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</si>
  <si>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</si>
  <si>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</si>
  <si>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</si>
  <si>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</si>
  <si>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</si>
  <si>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</si>
  <si>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</si>
  <si>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</si>
  <si>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</si>
  <si>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</si>
  <si>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</si>
  <si>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</si>
  <si>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</si>
  <si>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</si>
  <si>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</si>
  <si>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</si>
  <si>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</si>
  <si>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</si>
  <si>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</si>
  <si>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</si>
  <si>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</si>
  <si>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</si>
  <si>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</si>
  <si>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</si>
  <si>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</si>
  <si>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</si>
  <si>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</si>
  <si>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</si>
  <si>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</si>
  <si>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</si>
  <si>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</si>
  <si>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</si>
  <si>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</si>
  <si>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</si>
  <si>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</si>
  <si>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</si>
  <si>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</si>
  <si>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</si>
  <si>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</si>
  <si>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</si>
  <si>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</si>
  <si>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</si>
  <si>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</si>
  <si>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</si>
  <si>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</si>
  <si>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</si>
  <si>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</si>
  <si>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</si>
  <si>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</si>
  <si>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</si>
  <si>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</si>
  <si>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</si>
  <si>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</si>
  <si>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</si>
  <si>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</si>
  <si>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</si>
  <si>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</si>
  <si>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</si>
  <si>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</si>
  <si>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</si>
  <si>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</si>
  <si>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</si>
  <si>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</si>
  <si>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</si>
  <si>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</si>
  <si>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</si>
  <si>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</si>
  <si>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</si>
  <si>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</si>
  <si>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</si>
  <si>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</si>
  <si>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</si>
  <si>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</si>
  <si>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</si>
  <si>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</si>
  <si>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</si>
  <si>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</si>
  <si>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</si>
  <si>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</si>
  <si>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</si>
  <si>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</si>
  <si>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</si>
  <si>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</si>
  <si>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</si>
  <si>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</si>
  <si>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</si>
  <si>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</si>
  <si>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</si>
  <si>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</si>
  <si>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</si>
  <si>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</si>
  <si>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</si>
  <si>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</si>
  <si>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</si>
  <si>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</si>
  <si>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</si>
  <si>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</si>
  <si>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</si>
  <si>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</si>
  <si>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</si>
  <si>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</si>
  <si>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</si>
  <si>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</si>
  <si>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</si>
  <si>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</si>
  <si>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</si>
  <si>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</si>
  <si>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</si>
  <si>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</si>
  <si>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</si>
  <si>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</si>
  <si>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</si>
  <si>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</si>
  <si>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</si>
  <si>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</si>
  <si>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</si>
  <si>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</si>
  <si>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</si>
  <si>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</si>
  <si>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</si>
  <si>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</si>
  <si>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</si>
  <si>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</si>
  <si>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</si>
  <si>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</si>
  <si>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</si>
  <si>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</si>
  <si>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</si>
  <si>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</si>
  <si>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</si>
  <si>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</si>
  <si>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</si>
  <si>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</si>
  <si>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</si>
  <si>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</si>
  <si>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</si>
  <si>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</si>
  <si>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</si>
  <si>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</si>
  <si>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</si>
  <si>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</si>
  <si>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</si>
  <si>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</si>
  <si>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</si>
  <si>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</si>
  <si>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</si>
  <si>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</si>
  <si>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</si>
  <si>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</si>
  <si>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</si>
  <si>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</si>
  <si>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</si>
  <si>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</si>
  <si>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</si>
  <si>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</si>
  <si>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</si>
  <si>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</si>
  <si>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</si>
  <si>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</si>
  <si>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</si>
  <si>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</si>
  <si>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</si>
  <si>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</si>
  <si>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</si>
  <si>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</si>
  <si>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</si>
  <si>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</si>
  <si>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</si>
  <si>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</si>
  <si>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</si>
  <si>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</si>
  <si>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</si>
  <si>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</si>
  <si>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</si>
  <si>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</si>
  <si>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</si>
  <si>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</si>
  <si>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</si>
  <si>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</si>
  <si>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</si>
  <si>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</si>
  <si>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</si>
  <si>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</si>
  <si>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</si>
  <si>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</si>
  <si>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</si>
  <si>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</si>
  <si>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</si>
  <si>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</si>
  <si>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</si>
  <si>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</si>
  <si>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</si>
  <si>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</si>
  <si>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</si>
  <si>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</si>
  <si>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</si>
  <si>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</si>
  <si>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</si>
  <si>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</si>
  <si>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</si>
  <si>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</si>
  <si>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</si>
  <si>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</si>
  <si>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</si>
  <si>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</si>
  <si>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</si>
  <si>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</si>
  <si>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</si>
  <si>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</si>
  <si>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</si>
  <si>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</si>
  <si>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</si>
  <si>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</si>
  <si>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</si>
  <si>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</si>
  <si>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</si>
  <si>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</si>
  <si>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</si>
  <si>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</si>
  <si>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</si>
  <si>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</si>
  <si>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</si>
  <si>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</si>
  <si>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</si>
  <si>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</si>
  <si>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</si>
  <si>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</si>
  <si>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</si>
  <si>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</si>
  <si>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</si>
  <si>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</si>
  <si>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</si>
  <si>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</si>
  <si>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</si>
  <si>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</si>
  <si>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</si>
  <si>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</si>
  <si>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</si>
  <si>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</si>
  <si>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</si>
  <si>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</si>
  <si>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</si>
  <si>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</si>
  <si>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</si>
  <si>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</si>
  <si>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</si>
  <si>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</si>
  <si>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</si>
  <si>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</si>
  <si>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</si>
  <si>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</si>
  <si>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</si>
  <si>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</si>
  <si>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</si>
  <si>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</si>
  <si>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</si>
  <si>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</si>
  <si>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</si>
  <si>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</si>
  <si>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</si>
  <si>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</si>
  <si>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</si>
  <si>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</si>
  <si>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</si>
  <si>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</si>
  <si>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</si>
  <si>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</si>
  <si>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</si>
  <si>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</si>
  <si>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</si>
  <si>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</si>
  <si>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</si>
  <si>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</si>
  <si>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</si>
  <si>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</si>
  <si>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</si>
  <si>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</si>
  <si>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</si>
  <si>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</si>
  <si>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</si>
  <si>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</si>
  <si>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</si>
  <si>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</si>
  <si>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</si>
  <si>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</si>
  <si>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</si>
  <si>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</si>
  <si>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</si>
  <si>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</si>
  <si>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</si>
  <si>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</si>
  <si>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</si>
  <si>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</si>
  <si>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</si>
  <si>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</si>
  <si>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</si>
  <si>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</si>
  <si>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</si>
  <si>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</si>
  <si>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</si>
  <si>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</si>
  <si>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</si>
  <si>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</si>
  <si>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</si>
  <si>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</si>
  <si>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</si>
  <si>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</si>
  <si>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</si>
  <si>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</si>
  <si>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</si>
  <si>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</si>
  <si>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</si>
  <si>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</si>
  <si>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</si>
  <si>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</si>
  <si>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</si>
  <si>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</si>
  <si>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</si>
  <si>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</si>
  <si>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</si>
  <si>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</si>
  <si>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</si>
  <si>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</si>
  <si>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</si>
  <si>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</si>
  <si>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</si>
  <si>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</si>
  <si>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</si>
  <si>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</si>
  <si>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</si>
  <si>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</si>
  <si>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</si>
  <si>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</si>
  <si>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</si>
  <si>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</si>
  <si>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</si>
  <si>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</si>
  <si>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</si>
  <si>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</si>
  <si>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</si>
  <si>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</si>
  <si>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</si>
  <si>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</si>
  <si>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</si>
  <si>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</si>
  <si>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</si>
  <si>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</si>
  <si>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</si>
  <si>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</si>
  <si>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</si>
  <si>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</si>
  <si>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</si>
  <si>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</si>
  <si>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</si>
  <si>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</si>
  <si>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</si>
  <si>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</si>
  <si>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</si>
  <si>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</si>
  <si>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</si>
  <si>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</si>
  <si>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</si>
  <si>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</si>
  <si>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</si>
  <si>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</si>
  <si>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</si>
  <si>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</si>
  <si>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</si>
  <si>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</si>
  <si>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</si>
  <si>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</si>
  <si>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</si>
  <si>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</si>
  <si>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</si>
  <si>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</si>
  <si>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</si>
  <si>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</si>
  <si>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</si>
  <si>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</si>
  <si>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</si>
  <si>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</si>
  <si>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</si>
  <si>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</si>
  <si>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</si>
  <si>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</si>
  <si>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</si>
  <si>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</si>
  <si>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</si>
  <si>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</si>
  <si>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</si>
  <si>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</si>
  <si>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</si>
  <si>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</si>
  <si>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</si>
  <si>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</si>
  <si>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</si>
  <si>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</si>
  <si>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</si>
  <si>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</si>
  <si>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</si>
  <si>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</si>
  <si>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</si>
  <si>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</si>
  <si>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</si>
  <si>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</si>
  <si>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</si>
  <si>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</si>
  <si>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</si>
  <si>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</si>
  <si>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</si>
  <si>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</si>
  <si>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</si>
  <si>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</si>
  <si>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</si>
  <si>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</si>
  <si>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</si>
  <si>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</si>
  <si>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</si>
  <si>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</si>
  <si>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</si>
  <si>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</si>
  <si>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</si>
  <si>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</si>
  <si>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</si>
  <si>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</si>
  <si>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</si>
  <si>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</si>
  <si>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</si>
  <si>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</si>
  <si>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</si>
  <si>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</si>
  <si>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</si>
  <si>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</si>
  <si>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</si>
  <si>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</si>
  <si>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</si>
  <si>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</si>
  <si>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</si>
  <si>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</si>
  <si>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</si>
  <si>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</si>
  <si>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</si>
  <si>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</si>
  <si>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</si>
  <si>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</si>
  <si>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</si>
  <si>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</si>
  <si>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</si>
  <si>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</si>
  <si>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</si>
  <si>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</si>
  <si>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</si>
  <si>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</si>
  <si>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</si>
  <si>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</si>
  <si>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</si>
  <si>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</si>
  <si>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</si>
  <si>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</si>
  <si>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</si>
  <si>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</si>
  <si>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</si>
  <si>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</si>
  <si>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</si>
  <si>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</si>
  <si>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</si>
  <si>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</si>
  <si>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</si>
  <si>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</si>
  <si>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</si>
  <si>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</si>
  <si>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</si>
  <si>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</si>
  <si>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</si>
  <si>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</si>
  <si>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</si>
  <si>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</si>
  <si>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</si>
  <si>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</si>
  <si>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</si>
  <si>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</si>
  <si>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</si>
  <si>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</si>
  <si>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</si>
  <si>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</si>
  <si>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</si>
  <si>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</si>
  <si>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</si>
  <si>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</si>
  <si>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</si>
  <si>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</si>
  <si>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</si>
  <si>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</si>
  <si>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</si>
  <si>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</si>
  <si>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</si>
  <si>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</si>
  <si>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</si>
  <si>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</si>
  <si>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</si>
  <si>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</si>
  <si>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</si>
  <si>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</si>
  <si>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</si>
  <si>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</si>
  <si>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</si>
  <si>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</si>
  <si>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</si>
  <si>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</si>
  <si>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</si>
  <si>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</si>
  <si>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</si>
  <si>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</si>
  <si>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</si>
  <si>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</si>
  <si>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</si>
  <si>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</si>
  <si>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</si>
  <si>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</si>
  <si>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</si>
  <si>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</si>
  <si>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</si>
  <si>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</si>
  <si>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</si>
  <si>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</si>
  <si>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</si>
  <si>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</si>
  <si>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</si>
  <si>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</si>
  <si>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</si>
  <si>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</si>
  <si>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</si>
  <si>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</si>
  <si>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</si>
  <si>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</si>
  <si>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</si>
  <si>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</si>
  <si>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</si>
  <si>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</si>
  <si>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</si>
  <si>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</si>
  <si>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</si>
  <si>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</si>
  <si>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</si>
  <si>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</si>
  <si>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</si>
  <si>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</si>
  <si>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</si>
  <si>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</si>
  <si>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</si>
  <si>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</si>
  <si>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</si>
  <si>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</si>
  <si>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</si>
  <si>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</si>
  <si>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</si>
  <si>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</si>
  <si>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</si>
  <si>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</si>
  <si>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</si>
  <si>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</si>
  <si>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</si>
  <si>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</si>
  <si>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</si>
  <si>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</si>
  <si>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</si>
  <si>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</si>
  <si>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</si>
  <si>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</si>
  <si>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</si>
  <si>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</si>
  <si>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</si>
  <si>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</si>
  <si>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</si>
  <si>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</si>
  <si>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</si>
  <si>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</si>
  <si>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</si>
  <si>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</si>
  <si>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</si>
  <si>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</si>
  <si>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</si>
  <si>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</si>
  <si>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</si>
  <si>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</si>
  <si>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</si>
  <si>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</si>
  <si>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</si>
  <si>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</si>
  <si>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</si>
  <si>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</si>
  <si>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</si>
  <si>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</si>
  <si>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</si>
  <si>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</si>
  <si>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</si>
  <si>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</si>
  <si>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</si>
  <si>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</si>
  <si>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</si>
  <si>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</si>
  <si>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</si>
  <si>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</si>
  <si>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</si>
  <si>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</si>
  <si>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</si>
  <si>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</si>
  <si>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</si>
  <si>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</si>
  <si>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</si>
  <si>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</si>
  <si>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</si>
  <si>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</si>
  <si>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</si>
  <si>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</si>
  <si>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</si>
  <si>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</si>
  <si>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</si>
  <si>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</si>
  <si>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</si>
  <si>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</si>
  <si>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</si>
  <si>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</si>
  <si>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</si>
  <si>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</si>
  <si>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</si>
  <si>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</si>
  <si>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</si>
  <si>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</si>
  <si>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</si>
  <si>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</si>
  <si>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</si>
  <si>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</si>
  <si>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</si>
  <si>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</si>
  <si>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</si>
  <si>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</si>
  <si>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</si>
  <si>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</si>
  <si>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</si>
  <si>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</si>
  <si>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</si>
  <si>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</si>
  <si>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</si>
  <si>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</si>
  <si>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</si>
  <si>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</si>
  <si>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</si>
  <si>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</si>
  <si>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</si>
  <si>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</si>
  <si>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</si>
  <si>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</si>
  <si>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</si>
  <si>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</si>
  <si>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</si>
  <si>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</si>
  <si>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</si>
  <si>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</si>
  <si>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</si>
  <si>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</si>
  <si>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</si>
  <si>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</si>
  <si>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</si>
  <si>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</si>
  <si>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</si>
  <si>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</si>
  <si>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</si>
  <si>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</si>
  <si>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</si>
  <si>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</si>
  <si>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</si>
  <si>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</si>
  <si>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</si>
  <si>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</si>
  <si>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</si>
  <si>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</si>
  <si>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</si>
  <si>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</si>
  <si>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</si>
  <si>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</si>
  <si>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</si>
  <si>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</si>
  <si>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</si>
  <si>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</si>
  <si>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</si>
  <si>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</si>
  <si>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</si>
  <si>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</si>
  <si>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</si>
  <si>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</si>
  <si>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</si>
  <si>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</si>
  <si>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</si>
  <si>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</si>
  <si>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</si>
  <si>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</si>
  <si>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</si>
  <si>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</si>
  <si>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</si>
  <si>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</si>
  <si>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</si>
  <si>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</si>
  <si>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</si>
  <si>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</si>
  <si>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</si>
  <si>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</si>
  <si>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</si>
  <si>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</si>
  <si>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</si>
  <si>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</si>
  <si>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</si>
  <si>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</si>
  <si>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</si>
  <si>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</si>
  <si>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</si>
  <si>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</si>
  <si>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</si>
  <si>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</si>
  <si>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</si>
  <si>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</si>
  <si>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</si>
  <si>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</si>
  <si>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</si>
  <si>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</si>
  <si>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</si>
  <si>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</si>
  <si>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</si>
  <si>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</si>
  <si>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</si>
  <si>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</si>
  <si>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</si>
  <si>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</si>
  <si>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</si>
  <si>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</si>
  <si>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</si>
  <si>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</si>
  <si>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</si>
  <si>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</si>
  <si>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</si>
  <si>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</si>
  <si>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</si>
  <si>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</si>
  <si>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</si>
  <si>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</si>
  <si>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</si>
  <si>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</si>
  <si>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</si>
  <si>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</si>
  <si>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</si>
  <si>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</si>
  <si>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</si>
  <si>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</si>
  <si>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</si>
  <si>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</si>
  <si>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</si>
  <si>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</si>
  <si>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</si>
  <si>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</si>
  <si>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</si>
  <si>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</si>
  <si>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</si>
  <si>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</si>
  <si>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</si>
  <si>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</si>
  <si>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</si>
  <si>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</si>
  <si>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</si>
  <si>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</si>
  <si>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</si>
  <si>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</si>
  <si>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</si>
  <si>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</si>
  <si>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</si>
  <si>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</si>
  <si>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</si>
  <si>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</si>
  <si>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</si>
  <si>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</si>
  <si>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</si>
  <si>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</si>
  <si>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</si>
  <si>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</si>
  <si>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</si>
  <si>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</si>
  <si>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</si>
  <si>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</si>
  <si>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</si>
  <si>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</si>
  <si>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</si>
  <si>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</si>
  <si>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</si>
  <si>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</si>
  <si>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</si>
  <si>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</si>
  <si>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</si>
  <si>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</si>
  <si>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</si>
  <si>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</si>
  <si>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</si>
  <si>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</si>
  <si>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</si>
  <si>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</si>
  <si>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</si>
  <si>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</si>
  <si>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</si>
  <si>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</si>
  <si>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</si>
  <si>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</si>
  <si>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</si>
  <si>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</si>
  <si>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</si>
  <si>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</si>
  <si>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</si>
  <si>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</si>
  <si>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</si>
  <si>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</si>
  <si>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</si>
  <si>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</si>
  <si>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</si>
  <si>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</si>
  <si>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</si>
  <si>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</si>
  <si>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</si>
  <si>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</si>
  <si>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</si>
  <si>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</si>
  <si>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</si>
  <si>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</si>
  <si>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</si>
  <si>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</si>
  <si>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</si>
  <si>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</si>
  <si>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</si>
  <si>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</si>
  <si>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</si>
  <si>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</si>
  <si>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</si>
  <si>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</si>
  <si>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</si>
  <si>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</si>
  <si>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</si>
  <si>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</si>
  <si>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</si>
  <si>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</si>
  <si>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</si>
  <si>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</si>
  <si>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</si>
  <si>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</si>
  <si>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</si>
  <si>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</si>
  <si>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</si>
  <si>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</si>
  <si>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</si>
  <si>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</si>
  <si>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</si>
  <si>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</si>
  <si>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</si>
  <si>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</si>
  <si>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</si>
  <si>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</si>
  <si>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</si>
  <si>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</si>
  <si>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</si>
  <si>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</si>
  <si>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</si>
  <si>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</si>
  <si>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</si>
  <si>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</si>
  <si>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</si>
  <si>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</si>
  <si>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</si>
  <si>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</si>
  <si>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</si>
  <si>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</si>
  <si>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</si>
  <si>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</si>
  <si>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</si>
  <si>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</si>
  <si>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</si>
  <si>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</si>
  <si>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</si>
  <si>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</si>
  <si>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</si>
  <si>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</si>
  <si>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</si>
  <si>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</si>
  <si>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</si>
  <si>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</si>
  <si>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</si>
  <si>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</si>
  <si>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</si>
  <si>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</si>
  <si>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</si>
  <si>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</si>
  <si>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</si>
  <si>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</si>
  <si>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</si>
  <si>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</si>
  <si>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</si>
  <si>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</si>
  <si>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</si>
  <si>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</si>
  <si>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</si>
  <si>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</si>
  <si>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</si>
  <si>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</si>
  <si>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</si>
  <si>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</si>
  <si>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</si>
  <si>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</si>
  <si>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</si>
  <si>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</si>
  <si>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</si>
  <si>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</si>
  <si>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</si>
  <si>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</si>
  <si>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</si>
  <si>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</si>
  <si>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</si>
  <si>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</si>
  <si>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</si>
  <si>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</si>
  <si>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</si>
  <si>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</si>
  <si>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</si>
  <si>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</si>
  <si>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</si>
  <si>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</si>
  <si>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</si>
  <si>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</si>
  <si>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</si>
  <si>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</si>
  <si>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</si>
  <si>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</si>
  <si>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</si>
  <si>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</si>
  <si>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</si>
  <si>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</si>
  <si>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</si>
  <si>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</si>
  <si>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</si>
  <si>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</si>
  <si>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</si>
  <si>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</si>
  <si>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</si>
  <si>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</si>
  <si>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</si>
  <si>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</si>
  <si>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</si>
  <si>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</si>
  <si>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</si>
  <si>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</si>
  <si>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</si>
  <si>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</si>
  <si>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</si>
  <si>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</si>
  <si>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</si>
  <si>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</si>
  <si>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</si>
  <si>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</si>
  <si>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</si>
  <si>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</si>
  <si>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</si>
  <si>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</si>
  <si>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</si>
  <si>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</si>
  <si>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</si>
  <si>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</si>
  <si>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</si>
  <si>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</si>
  <si>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</si>
  <si>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</si>
  <si>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</si>
  <si>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</si>
  <si>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</si>
  <si>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</si>
  <si>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</si>
  <si>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</si>
  <si>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</si>
  <si>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</si>
  <si>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</si>
  <si>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</si>
  <si>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</si>
  <si>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</si>
  <si>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</si>
  <si>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</si>
  <si>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</si>
  <si>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</si>
  <si>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</si>
  <si>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</si>
  <si>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</si>
  <si>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</si>
  <si>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</si>
  <si>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</si>
  <si>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</si>
  <si>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</si>
  <si>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</si>
  <si>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</si>
  <si>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</si>
  <si>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</si>
  <si>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</si>
  <si>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</si>
  <si>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</si>
  <si>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</si>
  <si>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</si>
  <si>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</si>
  <si>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</si>
  <si>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</si>
  <si>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</si>
  <si>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</si>
  <si>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</si>
  <si>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</si>
  <si>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</si>
  <si>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</si>
  <si>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</si>
  <si>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</si>
  <si>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</si>
  <si>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</si>
  <si>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</si>
  <si>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</si>
  <si>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</si>
  <si>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</si>
  <si>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</si>
  <si>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</si>
  <si>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</si>
  <si>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</si>
  <si>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</si>
  <si>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</si>
  <si>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</si>
  <si>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</si>
  <si>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</si>
  <si>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</si>
  <si>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</si>
  <si>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</si>
  <si>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</si>
  <si>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</si>
  <si>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</si>
  <si>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</si>
  <si>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</si>
  <si>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</si>
  <si>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</si>
  <si>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</si>
  <si>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</si>
  <si>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</si>
  <si>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</si>
  <si>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</si>
  <si>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</si>
  <si>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</si>
  <si>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</si>
  <si>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</si>
  <si>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</si>
  <si>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</si>
  <si>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</si>
  <si>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</si>
  <si>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</si>
  <si>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</si>
  <si>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</si>
  <si>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</si>
  <si>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</si>
  <si>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</si>
  <si>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</si>
  <si>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</si>
  <si>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</si>
  <si>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</si>
  <si>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</si>
  <si>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</si>
  <si>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</si>
  <si>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</si>
  <si>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</si>
  <si>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</si>
  <si>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</si>
  <si>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</si>
  <si>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</si>
  <si>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</si>
  <si>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</si>
  <si>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</si>
  <si>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</si>
  <si>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</si>
  <si>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</si>
  <si>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</si>
  <si>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</si>
  <si>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</si>
  <si>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</si>
  <si>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</si>
  <si>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</si>
  <si>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</si>
  <si>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</si>
  <si>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</si>
  <si>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</si>
  <si>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</si>
  <si>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</si>
  <si>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</si>
  <si>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</si>
  <si>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</si>
  <si>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</si>
  <si>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</si>
  <si>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</si>
  <si>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</si>
  <si>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</si>
  <si>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</si>
  <si>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</si>
  <si>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</si>
  <si>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</si>
  <si>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</si>
  <si>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</si>
  <si>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</si>
  <si>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</si>
  <si>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</si>
  <si>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</si>
  <si>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</si>
  <si>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</si>
  <si>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</si>
  <si>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</si>
  <si>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</si>
  <si>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</si>
  <si>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</si>
  <si>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</si>
  <si>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</si>
  <si>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</si>
  <si>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</si>
  <si>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</si>
  <si>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</si>
  <si>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</si>
  <si>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</si>
  <si>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</si>
  <si>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</si>
  <si>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</si>
  <si>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</si>
  <si>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</si>
  <si>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</si>
  <si>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</si>
  <si>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</si>
  <si>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</si>
  <si>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</si>
  <si>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</si>
  <si>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</si>
  <si>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</si>
  <si>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</si>
  <si>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</si>
  <si>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</si>
  <si>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</si>
  <si>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</si>
  <si>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</si>
  <si>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</si>
  <si>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</si>
  <si>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</si>
  <si>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</si>
  <si>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</si>
  <si>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</si>
  <si>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</si>
  <si>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</si>
  <si>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</si>
  <si>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</si>
  <si>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</si>
  <si>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</si>
  <si>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</si>
  <si>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</si>
  <si>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</si>
  <si>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</si>
  <si>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</si>
  <si>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</si>
  <si>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</si>
  <si>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</si>
  <si>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</si>
  <si>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</si>
  <si>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</si>
  <si>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</si>
  <si>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</si>
  <si>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</si>
  <si>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</si>
  <si>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</si>
  <si>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</si>
  <si>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</si>
  <si>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</si>
  <si>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</si>
  <si>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</si>
  <si>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</si>
  <si>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</si>
  <si>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</si>
  <si>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</si>
  <si>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</si>
  <si>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</si>
  <si>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</si>
  <si>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</si>
  <si>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</si>
  <si>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</si>
  <si>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</si>
  <si>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</si>
  <si>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</si>
  <si>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</si>
  <si>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</si>
  <si>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</si>
  <si>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</si>
  <si>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</si>
  <si>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</si>
  <si>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</si>
  <si>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</si>
  <si>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</si>
  <si>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</si>
  <si>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</si>
  <si>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</si>
  <si>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</si>
  <si>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</si>
  <si>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</si>
  <si>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</si>
  <si>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</si>
  <si>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</si>
  <si>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</si>
  <si>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</si>
  <si>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</si>
  <si>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</si>
  <si>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</si>
  <si>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</si>
  <si>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</si>
  <si>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</si>
  <si>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</si>
  <si>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</si>
  <si>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</si>
  <si>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</si>
  <si>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</si>
  <si>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</si>
  <si>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</si>
  <si>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</si>
  <si>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</si>
  <si>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</si>
  <si>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</si>
  <si>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</si>
  <si>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</si>
  <si>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</si>
  <si>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</si>
  <si>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</si>
  <si>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</si>
  <si>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</si>
  <si>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</si>
  <si>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</si>
  <si>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</si>
  <si>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</si>
  <si>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</si>
  <si>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</si>
  <si>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</si>
  <si>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</si>
  <si>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</si>
  <si>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</si>
  <si>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</si>
  <si>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</si>
  <si>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</si>
  <si>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</si>
  <si>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</si>
  <si>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</si>
  <si>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</si>
  <si>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</si>
  <si>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</si>
  <si>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</si>
  <si>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</si>
  <si>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</si>
  <si>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</si>
  <si>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</si>
  <si>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</si>
  <si>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</si>
  <si>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</si>
  <si>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</si>
  <si>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</si>
  <si>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</si>
  <si>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</si>
  <si>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</si>
  <si>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</si>
  <si>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</si>
  <si>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</si>
  <si>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</si>
  <si>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</si>
  <si>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</si>
  <si>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</si>
  <si>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</si>
  <si>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</si>
  <si>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</si>
  <si>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</si>
  <si>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</si>
  <si>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</si>
  <si>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</si>
  <si>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</si>
  <si>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</si>
  <si>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</si>
  <si>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</si>
  <si>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</si>
  <si>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</si>
  <si>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</si>
  <si>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</si>
  <si>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</si>
  <si>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</si>
  <si>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</si>
  <si>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</si>
  <si>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</si>
  <si>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</si>
  <si>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</si>
  <si>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</si>
  <si>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</si>
  <si>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</si>
  <si>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</si>
  <si>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</si>
  <si>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</si>
  <si>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</si>
  <si>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</si>
  <si>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</si>
  <si>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</si>
  <si>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</si>
  <si>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</si>
  <si>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</si>
  <si>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</si>
  <si>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</si>
  <si>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</si>
  <si>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</si>
  <si>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</si>
  <si>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</si>
  <si>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</si>
  <si>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</si>
  <si>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</si>
  <si>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</si>
  <si>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</si>
  <si>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</si>
  <si>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</si>
  <si>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</si>
  <si>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</si>
  <si>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</si>
  <si>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</si>
  <si>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</si>
  <si>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</si>
  <si>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</si>
  <si>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</si>
  <si>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</si>
  <si>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</si>
  <si>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</si>
  <si>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</si>
  <si>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</si>
  <si>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</si>
  <si>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</si>
  <si>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</si>
  <si>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</si>
  <si>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</si>
  <si>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</si>
  <si>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</si>
  <si>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</si>
  <si>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</si>
  <si>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</si>
  <si>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</si>
  <si>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</si>
  <si>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</si>
  <si>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</si>
  <si>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</si>
  <si>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</si>
  <si>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</si>
  <si>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</si>
  <si>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</si>
  <si>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</si>
  <si>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</si>
  <si>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</si>
  <si>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</si>
  <si>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</si>
  <si>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</si>
  <si>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</si>
  <si>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</si>
  <si>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</si>
  <si>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</si>
  <si>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</si>
  <si>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</si>
  <si>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</si>
  <si>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</si>
  <si>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</si>
  <si>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</si>
  <si>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</si>
  <si>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</si>
  <si>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</si>
  <si>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</si>
  <si>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</si>
  <si>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</si>
  <si>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</si>
  <si>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</si>
  <si>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</si>
  <si>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</si>
  <si>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</si>
  <si>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</si>
  <si>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</si>
  <si>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</si>
  <si>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</si>
  <si>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</si>
  <si>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</si>
  <si>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</si>
  <si>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</si>
  <si>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</si>
  <si>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</si>
  <si>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</si>
  <si>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</si>
  <si>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</si>
  <si>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</si>
  <si>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</si>
  <si>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</si>
  <si>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</si>
  <si>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</si>
  <si>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</si>
  <si>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</si>
  <si>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</si>
  <si>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</si>
  <si>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</si>
  <si>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</si>
  <si>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</si>
  <si>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</si>
  <si>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</si>
  <si>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</si>
  <si>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</si>
  <si>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</si>
  <si>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</si>
  <si>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</si>
  <si>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</si>
  <si>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</si>
  <si>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</si>
  <si>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</si>
  <si>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</si>
  <si>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</si>
  <si>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</si>
  <si>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</si>
  <si>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</si>
  <si>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</si>
  <si>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</si>
  <si>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</si>
  <si>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</si>
  <si>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</si>
  <si>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</si>
  <si>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</si>
  <si>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</si>
  <si>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</si>
  <si>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</si>
  <si>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</si>
  <si>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</si>
  <si>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</si>
  <si>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</si>
  <si>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</si>
  <si>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</si>
  <si>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</si>
  <si>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</si>
  <si>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</si>
  <si>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</si>
  <si>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</si>
  <si>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</si>
  <si>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</si>
  <si>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</si>
  <si>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</si>
  <si>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</si>
  <si>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</si>
  <si>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</si>
  <si>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</si>
  <si>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</si>
  <si>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</si>
  <si>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</si>
  <si>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</si>
  <si>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</si>
  <si>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</si>
  <si>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</si>
  <si>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</si>
  <si>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</si>
  <si>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</si>
  <si>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</si>
  <si>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</si>
  <si>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</si>
  <si>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</si>
  <si>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</si>
  <si>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</si>
  <si>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</si>
  <si>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</si>
  <si>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</si>
  <si>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</si>
  <si>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</si>
  <si>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</si>
  <si>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</si>
  <si>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</si>
  <si>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</si>
  <si>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</si>
  <si>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</si>
  <si>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</si>
  <si>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</si>
  <si>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</si>
  <si>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</si>
  <si>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</si>
  <si>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</si>
  <si>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</si>
  <si>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</si>
  <si>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</si>
  <si>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</si>
  <si>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</si>
  <si>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</si>
  <si>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</si>
  <si>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</si>
  <si>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</si>
  <si>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</si>
  <si>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</si>
  <si>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</si>
  <si>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</si>
  <si>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</si>
  <si>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</si>
  <si>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</si>
  <si>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</si>
  <si>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</si>
  <si>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</si>
  <si>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</si>
  <si>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</si>
  <si>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</si>
  <si>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</si>
  <si>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</si>
  <si>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</si>
  <si>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</si>
  <si>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</si>
  <si>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</si>
  <si>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</si>
  <si>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</si>
  <si>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</si>
  <si>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</si>
  <si>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</si>
  <si>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</si>
  <si>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</si>
  <si>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</si>
  <si>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</si>
  <si>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</si>
  <si>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</si>
  <si>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</si>
  <si>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</si>
  <si>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</si>
  <si>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</si>
  <si>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</si>
  <si>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</si>
  <si>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</si>
  <si>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</si>
  <si>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</si>
  <si>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</si>
  <si>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</si>
  <si>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</si>
  <si>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</si>
  <si>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</si>
  <si>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</si>
  <si>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</si>
  <si>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</si>
  <si>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</si>
  <si>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</si>
  <si>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</si>
  <si>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</si>
  <si>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</si>
  <si>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</si>
  <si>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</si>
  <si>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</si>
  <si>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</si>
  <si>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</si>
  <si>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</si>
  <si>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</si>
  <si>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</si>
  <si>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</si>
  <si>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</si>
  <si>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</si>
  <si>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</si>
  <si>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</si>
  <si>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</si>
  <si>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</si>
  <si>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</si>
  <si>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</si>
  <si>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</si>
  <si>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</si>
  <si>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</si>
  <si>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</si>
  <si>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</si>
  <si>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</si>
  <si>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</si>
  <si>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</si>
  <si>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</si>
  <si>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</si>
  <si>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</si>
  <si>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</si>
  <si>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</si>
  <si>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</si>
  <si>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</si>
  <si>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</si>
  <si>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</si>
  <si>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</si>
  <si>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</si>
  <si>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</si>
  <si>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</si>
  <si>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</si>
  <si>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</si>
  <si>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</si>
  <si>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</si>
  <si>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</si>
  <si>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</si>
  <si>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</si>
  <si>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</si>
  <si>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</si>
  <si>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</si>
  <si>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</si>
  <si>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</si>
  <si>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</si>
  <si>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</si>
  <si>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</si>
  <si>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</si>
  <si>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</si>
  <si>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</si>
  <si>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</si>
  <si>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</si>
  <si>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</si>
  <si>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</si>
  <si>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</si>
  <si>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</si>
  <si>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</si>
  <si>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</si>
  <si>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</si>
  <si>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</si>
  <si>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</si>
  <si>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</si>
  <si>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</si>
  <si>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</si>
  <si>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</si>
  <si>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</si>
  <si>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</si>
  <si>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</si>
  <si>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</si>
  <si>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</si>
  <si>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</si>
  <si>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</si>
  <si>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</si>
  <si>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</si>
  <si>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</si>
  <si>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</si>
  <si>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</si>
  <si>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</si>
  <si>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</si>
  <si>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</si>
  <si>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</si>
  <si>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</si>
  <si>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</si>
  <si>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</si>
  <si>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</si>
  <si>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</si>
  <si>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</si>
  <si>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</si>
  <si>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</si>
  <si>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</si>
  <si>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</si>
  <si>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</si>
  <si>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</si>
  <si>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</si>
  <si>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</si>
  <si>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</si>
  <si>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</si>
  <si>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</si>
  <si>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</si>
  <si>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</si>
  <si>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</si>
  <si>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</si>
  <si>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</si>
  <si>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</si>
  <si>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</si>
  <si>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</si>
  <si>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</si>
  <si>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</si>
  <si>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</si>
  <si>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</si>
  <si>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</si>
  <si>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</si>
  <si>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</si>
  <si>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</si>
  <si>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</si>
  <si>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</si>
  <si>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</si>
  <si>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</si>
  <si>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</si>
  <si>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</si>
  <si>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</si>
  <si>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</si>
  <si>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</si>
  <si>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</si>
  <si>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</si>
  <si>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</si>
  <si>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</si>
  <si>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</si>
  <si>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</si>
  <si>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</si>
  <si>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</si>
  <si>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</si>
  <si>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</si>
  <si>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</si>
  <si>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</si>
  <si>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</si>
  <si>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</si>
  <si>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</si>
  <si>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</si>
  <si>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</si>
  <si>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</si>
  <si>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</si>
  <si>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</si>
  <si>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</si>
  <si>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</si>
  <si>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</si>
  <si>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</si>
  <si>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</si>
  <si>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</si>
  <si>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</si>
  <si>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</si>
  <si>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</si>
  <si>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</si>
  <si>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</si>
  <si>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</si>
  <si>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</si>
  <si>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</si>
  <si>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</si>
  <si>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</si>
  <si>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</si>
  <si>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</si>
  <si>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</si>
  <si>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</si>
  <si>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</si>
  <si>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</si>
  <si>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</si>
  <si>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</si>
  <si>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</si>
  <si>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</si>
  <si>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</si>
  <si>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</si>
  <si>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</si>
  <si>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</si>
  <si>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</si>
  <si>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</si>
  <si>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</si>
  <si>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</si>
  <si>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</si>
  <si>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</si>
  <si>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</si>
  <si>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</si>
  <si>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</si>
  <si>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</si>
  <si>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</si>
  <si>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</si>
  <si>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</si>
  <si>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</si>
  <si>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</si>
  <si>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</si>
  <si>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</si>
  <si>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</si>
  <si>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</si>
  <si>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</si>
  <si>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</si>
  <si>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</si>
  <si>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</si>
  <si>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</si>
  <si>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</si>
  <si>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</si>
  <si>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</si>
  <si>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</si>
  <si>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</si>
  <si>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</si>
  <si>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</si>
  <si>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</si>
  <si>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</si>
  <si>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</si>
  <si>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</si>
  <si>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</si>
  <si>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</si>
  <si>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</si>
  <si>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</si>
  <si>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</si>
  <si>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</si>
  <si>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</si>
  <si>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</si>
  <si>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</si>
  <si>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</si>
  <si>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</si>
  <si>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</si>
  <si>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</si>
  <si>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</si>
  <si>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</si>
  <si>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</si>
  <si>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</si>
  <si>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</si>
  <si>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</si>
  <si>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</si>
  <si>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</si>
  <si>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</si>
  <si>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</si>
  <si>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</si>
  <si>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</si>
  <si>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</si>
  <si>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</si>
  <si>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</si>
  <si>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</si>
  <si>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</si>
  <si>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</si>
  <si>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</si>
  <si>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</si>
  <si>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</si>
  <si>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</si>
  <si>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</si>
  <si>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</si>
  <si>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</si>
  <si>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</si>
  <si>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</si>
  <si>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</si>
  <si>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</si>
  <si>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</si>
  <si>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</si>
  <si>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</si>
  <si>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</si>
  <si>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</si>
  <si>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</si>
  <si>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</si>
  <si>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</si>
  <si>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</si>
  <si>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</si>
  <si>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</si>
  <si>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</si>
  <si>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</si>
  <si>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</si>
  <si>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</si>
  <si>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</si>
  <si>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</si>
  <si>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</si>
  <si>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</si>
  <si>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</si>
  <si>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</si>
  <si>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</si>
  <si>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</si>
  <si>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</si>
  <si>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</si>
  <si>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</si>
  <si>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</si>
  <si>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</si>
  <si>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</si>
  <si>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</si>
  <si>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</si>
  <si>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</si>
  <si>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</si>
  <si>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</si>
  <si>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</si>
  <si>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</si>
  <si>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</si>
  <si>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</si>
  <si>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</si>
  <si>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</si>
  <si>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</si>
  <si>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</si>
  <si>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</si>
  <si>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</si>
  <si>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</si>
  <si>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</si>
  <si>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</si>
  <si>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</si>
  <si>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</si>
  <si>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</si>
  <si>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</si>
  <si>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</si>
  <si>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</si>
  <si>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</si>
  <si>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</si>
  <si>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</si>
  <si>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</si>
  <si>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</si>
  <si>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</si>
  <si>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</si>
  <si>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</si>
  <si>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</si>
  <si>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</si>
  <si>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</si>
  <si>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</si>
  <si>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</si>
  <si>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</si>
  <si>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</si>
  <si>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</si>
  <si>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</si>
  <si>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</si>
  <si>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</si>
  <si>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</si>
  <si>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</si>
  <si>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</si>
  <si>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</si>
  <si>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</si>
  <si>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</si>
  <si>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</si>
  <si>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</si>
  <si>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</si>
  <si>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</si>
  <si>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</si>
  <si>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</si>
  <si>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</si>
  <si>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</si>
  <si>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</si>
  <si>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</si>
  <si>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</si>
  <si>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</si>
  <si>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</si>
  <si>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</si>
  <si>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</si>
  <si>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</si>
  <si>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</si>
  <si>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</si>
  <si>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</si>
  <si>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</si>
  <si>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</si>
  <si>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</si>
  <si>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</si>
  <si>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</si>
  <si>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</si>
  <si>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</si>
  <si>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</si>
  <si>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</si>
  <si>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</si>
  <si>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</si>
  <si>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</si>
  <si>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</si>
  <si>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</si>
  <si>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</si>
  <si>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</si>
  <si>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</si>
  <si>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</si>
  <si>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</si>
  <si>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</si>
  <si>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</si>
  <si>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</si>
  <si>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</si>
  <si>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</si>
  <si>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</si>
  <si>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</si>
  <si>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</si>
  <si>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</si>
  <si>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</si>
  <si>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</si>
  <si>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</si>
  <si>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</si>
  <si>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</si>
  <si>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</si>
  <si>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</si>
  <si>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</si>
  <si>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</si>
  <si>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</si>
  <si>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</si>
  <si>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</si>
  <si>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</si>
  <si>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</si>
  <si>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</si>
  <si>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</si>
  <si>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</si>
  <si>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</si>
  <si>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</si>
  <si>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</si>
  <si>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</si>
  <si>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</si>
  <si>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</si>
  <si>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</si>
  <si>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</si>
  <si>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</si>
  <si>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</si>
  <si>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</si>
  <si>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</si>
  <si>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</si>
  <si>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</si>
  <si>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</si>
  <si>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</si>
  <si>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</si>
  <si>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</si>
  <si>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</si>
  <si>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</si>
  <si>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</si>
  <si>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</si>
  <si>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</si>
  <si>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</si>
  <si>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</si>
  <si>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</si>
  <si>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</si>
  <si>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</si>
  <si>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</si>
  <si>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</si>
  <si>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</si>
  <si>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</si>
  <si>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</si>
  <si>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</si>
  <si>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</si>
  <si>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</si>
  <si>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</si>
  <si>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</si>
  <si>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</si>
  <si>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</si>
  <si>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</si>
  <si>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</si>
  <si>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</si>
  <si>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</si>
  <si>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</si>
  <si>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</si>
  <si>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</si>
  <si>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</si>
  <si>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</si>
  <si>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</si>
  <si>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</si>
  <si>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</si>
  <si>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</si>
  <si>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</si>
  <si>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</si>
  <si>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</si>
  <si>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</si>
  <si>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</si>
  <si>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</si>
  <si>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</si>
  <si>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</si>
  <si>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</si>
  <si>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</si>
  <si>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</si>
  <si>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</si>
  <si>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</si>
  <si>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</si>
  <si>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</si>
  <si>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</si>
  <si>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</si>
  <si>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</si>
  <si>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</si>
  <si>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</si>
  <si>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</si>
  <si>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</si>
  <si>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</si>
  <si>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</si>
  <si>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</si>
  <si>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</si>
  <si>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</si>
  <si>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</si>
  <si>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</si>
  <si>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</si>
  <si>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</si>
  <si>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</si>
  <si>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</si>
  <si>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</si>
  <si>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</si>
  <si>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</si>
  <si>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</si>
  <si>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</si>
  <si>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</si>
  <si>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</si>
  <si>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</si>
  <si>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</si>
  <si>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</si>
  <si>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</si>
  <si>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</si>
  <si>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</si>
  <si>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</si>
  <si>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</si>
  <si>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</si>
  <si>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</si>
  <si>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</si>
  <si>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</si>
  <si>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</si>
  <si>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</si>
  <si>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</si>
  <si>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</si>
  <si>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</si>
  <si>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</si>
  <si>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</si>
  <si>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</si>
  <si>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</si>
  <si>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</si>
  <si>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</si>
  <si>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</si>
  <si>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</si>
  <si>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</si>
  <si>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</si>
  <si>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</si>
  <si>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</si>
  <si>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</si>
  <si>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</si>
  <si>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</si>
  <si>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</si>
  <si>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</si>
  <si>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</si>
  <si>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</si>
  <si>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</si>
  <si>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</si>
  <si>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</si>
  <si>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</si>
  <si>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</si>
  <si>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</si>
  <si>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</si>
  <si>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</si>
  <si>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</si>
  <si>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</si>
  <si>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</si>
  <si>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</si>
  <si>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</si>
  <si>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</si>
  <si>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</si>
  <si>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</si>
  <si>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</si>
  <si>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</si>
  <si>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</si>
  <si>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</si>
  <si>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</si>
  <si>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</si>
  <si>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</si>
  <si>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</si>
  <si>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</si>
  <si>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</si>
  <si>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</si>
  <si>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</si>
  <si>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</si>
  <si>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</si>
  <si>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</si>
  <si>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</si>
  <si>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</si>
  <si>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</si>
  <si>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</si>
  <si>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</si>
  <si>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</si>
  <si>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</si>
  <si>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</si>
  <si>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</si>
  <si>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</si>
  <si>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</si>
  <si>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</si>
  <si>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</si>
  <si>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</si>
  <si>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</si>
  <si>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</si>
  <si>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</si>
  <si>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</si>
  <si>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</si>
  <si>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</si>
  <si>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</si>
  <si>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</si>
  <si>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</si>
  <si>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</si>
  <si>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</si>
  <si>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</si>
  <si>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</si>
  <si>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</si>
  <si>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</si>
  <si>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</si>
  <si>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</si>
  <si>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</si>
  <si>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</si>
  <si>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</si>
  <si>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</si>
  <si>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</si>
  <si>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</si>
  <si>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</si>
  <si>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</si>
  <si>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</si>
  <si>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</si>
  <si>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</si>
  <si>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</si>
  <si>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</si>
  <si>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</si>
  <si>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</si>
  <si>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</si>
  <si>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</si>
  <si>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</si>
  <si>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</si>
  <si>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</si>
  <si>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</si>
  <si>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</si>
  <si>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</si>
  <si>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</si>
  <si>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</si>
  <si>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</si>
  <si>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</si>
  <si>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</si>
  <si>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</si>
  <si>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</si>
  <si>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</si>
  <si>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</si>
  <si>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</si>
  <si>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</si>
  <si>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</si>
  <si>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</si>
  <si>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</si>
  <si>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</si>
  <si>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</si>
  <si>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</si>
  <si>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</si>
  <si>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</si>
  <si>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</si>
  <si>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</si>
  <si>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</si>
  <si>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</si>
  <si>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</si>
  <si>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</si>
  <si>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</si>
  <si>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</si>
  <si>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</si>
  <si>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</si>
  <si>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</si>
  <si>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</si>
  <si>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</si>
  <si>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</si>
  <si>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</si>
  <si>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</si>
  <si>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</si>
  <si>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</si>
  <si>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</si>
  <si>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</si>
  <si>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</si>
  <si>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</si>
  <si>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</si>
  <si>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</si>
  <si>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</si>
  <si>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</si>
  <si>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</si>
  <si>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</si>
  <si>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</si>
  <si>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</si>
  <si>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</si>
  <si>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</si>
  <si>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</si>
  <si>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</si>
  <si>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</si>
  <si>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</si>
  <si>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</si>
  <si>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</si>
  <si>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</si>
  <si>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</si>
  <si>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</si>
  <si>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</si>
  <si>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</si>
  <si>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</si>
  <si>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</si>
  <si>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</si>
  <si>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</si>
  <si>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</si>
  <si>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</si>
  <si>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</si>
  <si>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</si>
  <si>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</si>
  <si>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</si>
  <si>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</si>
  <si>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</si>
  <si>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</si>
  <si>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</si>
  <si>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</si>
  <si>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</si>
  <si>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</si>
  <si>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</si>
  <si>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</si>
  <si>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</si>
  <si>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</si>
  <si>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</si>
  <si>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</si>
  <si>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</si>
  <si>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</si>
  <si>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</si>
  <si>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</si>
  <si>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</si>
  <si>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</si>
  <si>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</si>
  <si>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</si>
  <si>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</si>
  <si>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</si>
  <si>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</si>
  <si>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</si>
  <si>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</si>
  <si>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</si>
  <si>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</si>
  <si>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</si>
  <si>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</si>
  <si>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</si>
  <si>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</si>
  <si>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</si>
  <si>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</si>
  <si>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</si>
  <si>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</si>
  <si>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</si>
  <si>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</si>
  <si>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</si>
  <si>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</si>
  <si>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</si>
  <si>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</si>
  <si>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</si>
  <si>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</si>
  <si>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</si>
  <si>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</si>
  <si>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</si>
  <si>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</si>
  <si>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</si>
  <si>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</si>
  <si>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</si>
  <si>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</si>
  <si>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</si>
  <si>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</si>
  <si>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</si>
  <si>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</si>
  <si>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</si>
  <si>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</si>
  <si>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</si>
  <si>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</si>
  <si>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</si>
  <si>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</si>
  <si>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</si>
  <si>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</si>
  <si>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</si>
  <si>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</si>
  <si>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</si>
  <si>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</si>
  <si>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</si>
  <si>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</si>
  <si>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</si>
  <si>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</si>
  <si>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</si>
  <si>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</si>
  <si>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</si>
  <si>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</si>
  <si>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</si>
  <si>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</si>
  <si>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</si>
  <si>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</si>
  <si>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</si>
  <si>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</si>
  <si>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</si>
  <si>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</si>
  <si>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</si>
  <si>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</si>
  <si>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</si>
  <si>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</si>
  <si>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</si>
  <si>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</si>
  <si>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</si>
  <si>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</si>
  <si>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</si>
  <si>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</si>
  <si>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</si>
  <si>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</si>
  <si>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</si>
  <si>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</si>
  <si>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</si>
  <si>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</si>
  <si>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</si>
  <si>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</si>
  <si>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</si>
  <si>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</si>
  <si>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</si>
  <si>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</si>
  <si>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</si>
  <si>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</si>
  <si>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</si>
  <si>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</si>
  <si>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</si>
  <si>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</si>
  <si>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</si>
  <si>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</si>
  <si>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</si>
  <si>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</si>
  <si>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</si>
  <si>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</si>
  <si>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</si>
  <si>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</si>
  <si>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</si>
  <si>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</si>
  <si>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</si>
  <si>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</si>
  <si>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</si>
  <si>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</si>
  <si>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</si>
  <si>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</si>
  <si>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</si>
  <si>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</si>
  <si>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</si>
  <si>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</si>
  <si>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</si>
  <si>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</si>
  <si>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</si>
  <si>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</si>
  <si>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</si>
  <si>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</si>
  <si>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</si>
  <si>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</si>
  <si>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</si>
  <si>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</si>
  <si>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</si>
  <si>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</si>
  <si>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</si>
  <si>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</si>
  <si>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</si>
  <si>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</si>
  <si>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</si>
  <si>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</si>
  <si>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</si>
  <si>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</si>
  <si>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</si>
  <si>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</si>
  <si>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</si>
  <si>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</si>
  <si>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</si>
  <si>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</si>
  <si>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</si>
  <si>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</si>
  <si>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</si>
  <si>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</si>
  <si>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</si>
  <si>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</si>
  <si>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</si>
  <si>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</si>
  <si>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</si>
  <si>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</si>
  <si>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</si>
  <si>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</si>
  <si>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</si>
  <si>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</si>
  <si>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</si>
  <si>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</si>
  <si>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</si>
  <si>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</si>
  <si>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</si>
  <si>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</si>
  <si>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</si>
  <si>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</si>
  <si>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</si>
  <si>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</si>
  <si>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</si>
  <si>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</si>
  <si>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</si>
  <si>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</si>
  <si>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</si>
  <si>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</si>
  <si>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</si>
  <si>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</si>
  <si>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</si>
  <si>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</si>
  <si>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</si>
  <si>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</si>
  <si>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</si>
  <si>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</si>
  <si>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</si>
  <si>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</si>
  <si>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</si>
  <si>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</si>
  <si>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</si>
  <si>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</si>
  <si>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</si>
  <si>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</si>
  <si>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</si>
  <si>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</si>
  <si>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</si>
  <si>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</si>
  <si>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</si>
  <si>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</si>
  <si>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</si>
  <si>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</si>
  <si>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</si>
  <si>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</si>
  <si>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</si>
  <si>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</si>
  <si>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</si>
  <si>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</si>
  <si>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</si>
  <si>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</si>
  <si>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</si>
  <si>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</si>
  <si>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</si>
  <si>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</si>
  <si>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</si>
  <si>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</si>
  <si>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</si>
  <si>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</si>
  <si>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</si>
  <si>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</si>
  <si>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</si>
  <si>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</si>
  <si>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</si>
  <si>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</si>
  <si>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</si>
  <si>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</si>
  <si>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</si>
  <si>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</si>
  <si>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</si>
  <si>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</si>
  <si>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</si>
  <si>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</si>
  <si>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</si>
  <si>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</si>
  <si>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</si>
  <si>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</si>
  <si>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</si>
  <si>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</si>
  <si>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</si>
  <si>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</si>
  <si>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</si>
  <si>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</si>
  <si>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</si>
  <si>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</si>
  <si>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</si>
  <si>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</si>
  <si>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</si>
  <si>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</si>
  <si>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</si>
  <si>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</si>
  <si>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</si>
  <si>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</si>
  <si>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</si>
  <si>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</si>
  <si>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</si>
  <si>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</si>
  <si>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</si>
  <si>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</si>
  <si>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</si>
  <si>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</si>
  <si>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</si>
  <si>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</si>
  <si>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</si>
  <si>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</si>
  <si>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</si>
  <si>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</si>
  <si>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</si>
  <si>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</si>
  <si>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</si>
  <si>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</si>
  <si>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</si>
  <si>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</si>
  <si>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</si>
  <si>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</si>
  <si>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</si>
  <si>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</si>
  <si>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</si>
  <si>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</si>
  <si>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</si>
  <si>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</si>
  <si>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</si>
  <si>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</si>
  <si>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</si>
  <si>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</si>
  <si>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</si>
  <si>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</si>
  <si>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</si>
  <si>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</si>
  <si>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</si>
  <si>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</si>
  <si>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</si>
  <si>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</si>
  <si>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</si>
  <si>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</si>
  <si>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</si>
  <si>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</si>
  <si>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</si>
  <si>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</si>
  <si>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</si>
  <si>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</si>
  <si>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</si>
  <si>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</si>
  <si>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</si>
  <si>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</si>
  <si>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</si>
  <si>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</si>
  <si>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</si>
  <si>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</si>
  <si>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</si>
  <si>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</si>
  <si>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</si>
  <si>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</si>
  <si>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</si>
  <si>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</si>
  <si>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</si>
  <si>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</si>
  <si>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</si>
  <si>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</si>
  <si>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</si>
  <si>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</si>
  <si>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</si>
  <si>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</si>
  <si>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</si>
  <si>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</si>
  <si>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</si>
  <si>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</si>
  <si>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</si>
  <si>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</si>
  <si>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</si>
  <si>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</si>
  <si>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</si>
  <si>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</si>
  <si>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</si>
  <si>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</si>
  <si>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</si>
  <si>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</si>
  <si>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</si>
  <si>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</si>
  <si>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</si>
  <si>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</si>
  <si>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</si>
  <si>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</si>
  <si>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</si>
  <si>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</si>
  <si>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</si>
  <si>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</si>
  <si>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</si>
  <si>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</si>
  <si>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</si>
  <si>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</si>
  <si>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</si>
  <si>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</si>
  <si>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</si>
  <si>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</si>
  <si>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</si>
  <si>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</si>
  <si>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</si>
  <si>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</si>
  <si>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</si>
  <si>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</si>
  <si>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</si>
  <si>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</si>
  <si>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</si>
  <si>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</si>
  <si>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</si>
  <si>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</si>
  <si>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</si>
  <si>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</si>
  <si>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</si>
  <si>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</si>
  <si>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</si>
  <si>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</si>
  <si>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</si>
  <si>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</si>
  <si>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</si>
  <si>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</si>
  <si>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</si>
  <si>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</si>
  <si>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</si>
  <si>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</si>
  <si>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</si>
  <si>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</si>
  <si>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</si>
  <si>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</si>
  <si>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</si>
  <si>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</si>
  <si>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</si>
  <si>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</si>
  <si>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</si>
  <si>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</si>
  <si>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</si>
  <si>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</si>
  <si>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</si>
  <si>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</si>
  <si>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</si>
  <si>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</si>
  <si>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</si>
  <si>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</si>
  <si>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</si>
  <si>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</si>
  <si>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</si>
  <si>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</si>
  <si>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</si>
  <si>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</si>
  <si>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</si>
  <si>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</si>
  <si>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</si>
  <si>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</si>
  <si>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</si>
  <si>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</si>
  <si>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</si>
  <si>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</si>
  <si>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</si>
  <si>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</si>
  <si>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</si>
  <si>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</si>
  <si>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</si>
  <si>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</si>
  <si>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</si>
  <si>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</si>
  <si>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</si>
  <si>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</si>
  <si>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</si>
  <si>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</si>
  <si>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</si>
  <si>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</si>
  <si>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</si>
  <si>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</si>
  <si>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</si>
  <si>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</si>
  <si>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</si>
  <si>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</si>
  <si>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</si>
  <si>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</si>
  <si>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</si>
  <si>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</si>
  <si>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</si>
  <si>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</si>
  <si>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</si>
  <si>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</si>
  <si>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</si>
  <si>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</si>
  <si>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</si>
  <si>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</si>
  <si>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</si>
  <si>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</si>
  <si>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</si>
  <si>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</si>
  <si>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</si>
  <si>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</si>
  <si>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</si>
  <si>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</si>
  <si>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</si>
  <si>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</si>
  <si>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</si>
  <si>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</si>
  <si>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</si>
  <si>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</si>
  <si>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</si>
  <si>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</si>
  <si>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</si>
  <si>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</si>
  <si>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</si>
  <si>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</si>
  <si>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</si>
  <si>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</si>
  <si>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</si>
  <si>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</si>
  <si>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</si>
  <si>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</si>
  <si>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</si>
  <si>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</si>
  <si>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</si>
  <si>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</si>
  <si>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</si>
  <si>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</si>
  <si>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</si>
  <si>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</si>
  <si>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</si>
  <si>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</si>
  <si>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</si>
  <si>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</si>
  <si>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</si>
  <si>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</si>
  <si>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</si>
  <si>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</si>
  <si>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</si>
  <si>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</si>
  <si>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</si>
  <si>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</si>
  <si>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</si>
  <si>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</si>
  <si>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</si>
  <si>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</si>
  <si>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</si>
  <si>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</si>
  <si>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</si>
  <si>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</si>
  <si>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</si>
  <si>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</si>
  <si>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</si>
  <si>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</si>
  <si>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</si>
  <si>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</si>
  <si>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</si>
  <si>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</si>
  <si>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</si>
  <si>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</si>
  <si>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</si>
  <si>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</si>
  <si>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</si>
  <si>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</si>
  <si>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</si>
  <si>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</si>
  <si>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</si>
  <si>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</si>
  <si>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</si>
  <si>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</si>
  <si>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</si>
  <si>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</si>
  <si>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</si>
  <si>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</si>
  <si>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</si>
  <si>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</si>
  <si>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</si>
  <si>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</si>
  <si>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</si>
  <si>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</si>
  <si>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</si>
  <si>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</si>
  <si>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</si>
  <si>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</si>
  <si>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</si>
  <si>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</si>
  <si>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</si>
  <si>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</si>
  <si>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</si>
  <si>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</si>
  <si>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</si>
  <si>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</si>
  <si>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</si>
  <si>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</si>
  <si>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</si>
  <si>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</si>
  <si>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</si>
  <si>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</si>
  <si>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</si>
  <si>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</si>
  <si>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</si>
  <si>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</si>
  <si>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</si>
  <si>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</si>
  <si>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</si>
  <si>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</si>
  <si>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</si>
  <si>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</si>
  <si>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</si>
  <si>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</si>
  <si>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</si>
  <si>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</si>
  <si>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</si>
  <si>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</si>
  <si>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</si>
  <si>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</si>
  <si>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</si>
  <si>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</si>
  <si>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</si>
  <si>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</si>
  <si>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</si>
  <si>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</si>
  <si>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</si>
  <si>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</si>
  <si>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</si>
  <si>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</si>
  <si>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</si>
  <si>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</si>
  <si>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</si>
  <si>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</si>
  <si>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</si>
  <si>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</si>
  <si>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</si>
  <si>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</si>
  <si>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</si>
  <si>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</si>
  <si>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</si>
  <si>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</si>
  <si>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</si>
  <si>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</si>
  <si>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</si>
  <si>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</si>
  <si>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</si>
  <si>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</si>
  <si>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</si>
  <si>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</si>
  <si>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</si>
  <si>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</si>
  <si>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</si>
  <si>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</si>
  <si>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</si>
  <si>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</si>
  <si>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</si>
  <si>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</si>
  <si>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</si>
  <si>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</si>
  <si>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</si>
  <si>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</si>
  <si>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</si>
  <si>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</si>
  <si>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</si>
  <si>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</si>
  <si>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</si>
  <si>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</si>
  <si>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</si>
  <si>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</si>
  <si>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</si>
  <si>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</si>
  <si>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</si>
  <si>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</si>
  <si>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</si>
  <si>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</si>
  <si>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</si>
  <si>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</si>
  <si>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</si>
  <si>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</si>
  <si>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</si>
  <si>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</si>
  <si>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</si>
  <si>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</si>
  <si>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</si>
  <si>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</si>
  <si>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</si>
  <si>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</si>
  <si>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</si>
  <si>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</si>
  <si>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</si>
  <si>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</si>
  <si>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</si>
  <si>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</si>
  <si>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</si>
  <si>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</si>
  <si>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</si>
  <si>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</si>
  <si>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</si>
  <si>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</si>
  <si>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</si>
  <si>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</si>
  <si>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</si>
  <si>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</si>
  <si>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</si>
  <si>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</si>
  <si>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</si>
  <si>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</si>
  <si>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</si>
  <si>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</si>
  <si>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</si>
  <si>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</si>
  <si>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</si>
  <si>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</si>
  <si>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</si>
  <si>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</si>
  <si>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</si>
  <si>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</si>
  <si>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</si>
  <si>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</si>
  <si>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</si>
  <si>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</si>
  <si>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</si>
  <si>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</si>
  <si>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</si>
  <si>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</si>
  <si>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</si>
  <si>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</si>
  <si>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</si>
  <si>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</si>
  <si>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</si>
  <si>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</si>
  <si>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</si>
  <si>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</si>
  <si>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</si>
  <si>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</si>
  <si>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</si>
  <si>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</si>
  <si>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</si>
  <si>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</si>
  <si>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</si>
  <si>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</si>
  <si>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</si>
  <si>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</si>
  <si>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</si>
  <si>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</si>
  <si>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</si>
  <si>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</si>
  <si>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</si>
  <si>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</si>
  <si>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</si>
  <si>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</si>
  <si>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</si>
  <si>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</si>
  <si>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</si>
  <si>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</si>
  <si>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</si>
  <si>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</si>
  <si>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</si>
  <si>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</si>
  <si>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</si>
  <si>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</si>
  <si>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</si>
  <si>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</si>
  <si>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</si>
  <si>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</si>
  <si>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</si>
  <si>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</si>
  <si>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</si>
  <si>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</si>
  <si>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</si>
  <si>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</si>
  <si>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</si>
  <si>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</si>
  <si>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</si>
  <si>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</si>
  <si>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</si>
  <si>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</si>
  <si>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</si>
  <si>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</si>
  <si>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</si>
  <si>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</si>
  <si>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</si>
  <si>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</si>
  <si>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</si>
  <si>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</si>
  <si>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</si>
  <si>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</si>
  <si>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</si>
  <si>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</si>
  <si>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</si>
  <si>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</si>
  <si>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</si>
  <si>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</si>
  <si>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</si>
  <si>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</si>
  <si>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</si>
  <si>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</si>
  <si>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</si>
  <si>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</si>
  <si>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</si>
  <si>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</si>
  <si>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</si>
  <si>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</si>
  <si>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</si>
  <si>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</si>
  <si>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</si>
  <si>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</si>
  <si>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</si>
  <si>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</si>
  <si>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</si>
  <si>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</si>
  <si>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</si>
  <si>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</si>
  <si>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</si>
  <si>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</si>
  <si>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</si>
  <si>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</si>
  <si>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</si>
  <si>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</si>
  <si>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</si>
  <si>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</si>
  <si>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</si>
  <si>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</si>
  <si>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</si>
  <si>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</si>
  <si>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</si>
  <si>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</si>
  <si>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</si>
  <si>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</si>
  <si>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</si>
  <si>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</si>
  <si>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</si>
  <si>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</si>
  <si>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</si>
  <si>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</si>
  <si>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</si>
  <si>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</si>
  <si>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</si>
  <si>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</si>
  <si>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</si>
  <si>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</si>
  <si>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</si>
  <si>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</si>
  <si>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</si>
  <si>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</si>
  <si>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</si>
  <si>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</si>
  <si>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</si>
  <si>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</si>
  <si>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</si>
  <si>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</si>
  <si>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</si>
  <si>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</si>
  <si>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</si>
  <si>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</si>
  <si>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</si>
  <si>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</si>
  <si>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</si>
  <si>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</si>
  <si>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</si>
  <si>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</si>
  <si>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</si>
  <si>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</si>
  <si>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</si>
  <si>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</si>
  <si>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</si>
  <si>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</si>
  <si>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</si>
  <si>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</si>
  <si>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</si>
  <si>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</si>
  <si>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</si>
  <si>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</si>
  <si>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</si>
  <si>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</si>
  <si>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</si>
  <si>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</si>
  <si>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</si>
  <si>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</si>
  <si>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</si>
  <si>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</si>
  <si>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</si>
  <si>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</si>
  <si>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</si>
  <si>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</si>
  <si>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</si>
  <si>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</si>
  <si>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</si>
  <si>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</si>
  <si>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</si>
  <si>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</si>
  <si>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</si>
  <si>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</si>
  <si>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</si>
  <si>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</si>
  <si>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</si>
  <si>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</si>
  <si>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</si>
  <si>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</si>
  <si>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</si>
  <si>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</si>
  <si>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</si>
  <si>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</si>
  <si>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</si>
  <si>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</si>
  <si>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</si>
  <si>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</si>
  <si>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</si>
  <si>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</si>
  <si>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</si>
  <si>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</si>
  <si>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</si>
  <si>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</si>
  <si>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</si>
  <si>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</si>
  <si>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</si>
  <si>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</si>
  <si>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</si>
  <si>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</si>
  <si>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</si>
  <si>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</si>
  <si>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</si>
  <si>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</si>
  <si>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</si>
  <si>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</si>
  <si>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</si>
  <si>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</si>
  <si>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</si>
  <si>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</si>
  <si>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</si>
  <si>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</si>
  <si>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</si>
  <si>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</si>
  <si>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</si>
  <si>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</si>
  <si>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</si>
  <si>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</si>
  <si>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</si>
  <si>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</si>
  <si>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</si>
  <si>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</si>
  <si>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</si>
  <si>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</si>
  <si>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</si>
  <si>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</si>
  <si>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</si>
  <si>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</si>
  <si>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</si>
  <si>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</si>
  <si>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</si>
  <si>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</si>
  <si>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</si>
  <si>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</si>
  <si>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</si>
  <si>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</si>
  <si>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</si>
  <si>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</si>
  <si>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</si>
  <si>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</si>
  <si>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</si>
  <si>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</si>
  <si>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</si>
  <si>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</si>
  <si>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</si>
  <si>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</si>
  <si>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</si>
  <si>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</si>
  <si>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</si>
  <si>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</si>
  <si>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</si>
  <si>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</si>
  <si>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</si>
  <si>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</si>
  <si>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</si>
  <si>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</si>
  <si>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</si>
  <si>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</si>
  <si>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</si>
  <si>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</si>
  <si>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</si>
  <si>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</si>
  <si>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</si>
  <si>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</si>
  <si>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</si>
  <si>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</si>
  <si>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</si>
  <si>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</si>
  <si>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</si>
  <si>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</si>
  <si>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</si>
  <si>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</si>
  <si>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</si>
  <si>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</si>
  <si>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</si>
  <si>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</si>
  <si>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</si>
  <si>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</si>
  <si>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</si>
  <si>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</si>
  <si>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</si>
  <si>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</si>
  <si>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</si>
  <si>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</si>
  <si>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</si>
  <si>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</si>
  <si>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</si>
  <si>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</si>
  <si>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</si>
  <si>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</si>
  <si>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</si>
  <si>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</si>
  <si>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</si>
  <si>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</si>
  <si>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</si>
  <si>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</si>
  <si>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</si>
  <si>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</si>
  <si>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</si>
  <si>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</si>
  <si>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</si>
  <si>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</si>
  <si>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</si>
  <si>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</si>
  <si>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</si>
  <si>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</si>
  <si>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</si>
  <si>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</si>
  <si>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</si>
  <si>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</si>
  <si>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</si>
  <si>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</si>
  <si>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</si>
  <si>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</si>
  <si>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</si>
  <si>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</si>
  <si>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</si>
  <si>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</si>
  <si>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</si>
  <si>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</si>
  <si>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</si>
  <si>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</si>
  <si>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</si>
  <si>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</si>
  <si>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</si>
  <si>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</si>
  <si>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</si>
  <si>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</si>
  <si>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</si>
  <si>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</si>
  <si>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</si>
  <si>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</si>
  <si>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</si>
  <si>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</si>
  <si>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</si>
  <si>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</si>
  <si>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</si>
  <si>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</si>
  <si>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</si>
  <si>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</si>
  <si>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</si>
  <si>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</si>
  <si>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</si>
  <si>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</si>
  <si>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</si>
  <si>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</si>
  <si>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</si>
  <si>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</si>
  <si>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</si>
  <si>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</si>
  <si>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</si>
  <si>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</si>
  <si>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</si>
  <si>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</si>
  <si>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</si>
  <si>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</si>
  <si>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</si>
  <si>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</si>
  <si>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</si>
  <si>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</si>
  <si>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</si>
  <si>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</si>
  <si>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</si>
  <si>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</si>
  <si>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</si>
  <si>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</si>
  <si>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</si>
  <si>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</si>
  <si>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</si>
  <si>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</si>
  <si>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</si>
  <si>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</si>
  <si>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</si>
  <si>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</si>
  <si>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</si>
  <si>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</si>
  <si>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</si>
  <si>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</si>
  <si>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</si>
  <si>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</si>
  <si>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</si>
  <si>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</si>
  <si>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</si>
  <si>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</si>
  <si>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</si>
  <si>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</si>
  <si>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</si>
  <si>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</si>
  <si>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</si>
  <si>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</si>
  <si>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</si>
  <si>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</si>
  <si>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</si>
  <si>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</si>
  <si>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</si>
  <si>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</si>
  <si>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</si>
  <si>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</si>
  <si>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</si>
  <si>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</si>
  <si>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</si>
  <si>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</si>
  <si>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</si>
  <si>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</si>
  <si>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</si>
  <si>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</si>
  <si>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</si>
  <si>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</si>
  <si>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</si>
  <si>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</si>
  <si>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</si>
  <si>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</si>
  <si>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</si>
  <si>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</si>
  <si>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</si>
  <si>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</si>
  <si>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</si>
  <si>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</si>
  <si>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</si>
  <si>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</si>
  <si>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</si>
  <si>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</si>
  <si>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</si>
  <si>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</si>
  <si>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</si>
  <si>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</si>
  <si>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</si>
  <si>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</si>
  <si>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</si>
  <si>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</si>
  <si>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</si>
  <si>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</si>
  <si>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</si>
  <si>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</si>
  <si>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</si>
  <si>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</si>
  <si>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</si>
  <si>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</si>
  <si>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</si>
  <si>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</si>
  <si>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</si>
  <si>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</si>
  <si>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</si>
  <si>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</si>
  <si>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</si>
  <si>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</si>
  <si>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</si>
  <si>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</si>
  <si>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</si>
  <si>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</si>
  <si>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</si>
  <si>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</si>
  <si>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</si>
  <si>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</si>
  <si>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</si>
  <si>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</si>
  <si>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</si>
  <si>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</si>
  <si>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</si>
  <si>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</si>
  <si>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</si>
  <si>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</si>
  <si>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</si>
  <si>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</si>
  <si>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</si>
  <si>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</si>
  <si>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</si>
  <si>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</si>
  <si>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</si>
  <si>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</si>
  <si>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</si>
  <si>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</si>
  <si>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</si>
  <si>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</si>
  <si>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</si>
  <si>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</si>
  <si>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</si>
  <si>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</si>
  <si>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</si>
  <si>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</si>
  <si>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</si>
  <si>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</si>
  <si>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</si>
  <si>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</si>
  <si>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</si>
  <si>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</si>
  <si>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</si>
  <si>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</si>
  <si>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</si>
  <si>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</si>
  <si>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</si>
  <si>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</si>
  <si>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</si>
  <si>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</si>
  <si>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</si>
  <si>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</si>
  <si>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</si>
  <si>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</si>
  <si>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</si>
  <si>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</si>
  <si>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</si>
  <si>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</si>
  <si>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</si>
  <si>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</si>
  <si>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</si>
  <si>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</si>
  <si>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</si>
  <si>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</si>
  <si>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</si>
  <si>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</si>
  <si>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</si>
  <si>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</si>
  <si>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</si>
  <si>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</si>
  <si>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</si>
  <si>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</si>
  <si>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</si>
  <si>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</si>
  <si>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</si>
  <si>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</si>
  <si>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</si>
  <si>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</si>
  <si>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</si>
  <si>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</si>
  <si>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</si>
  <si>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</si>
  <si>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</si>
  <si>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</si>
  <si>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</si>
  <si>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</si>
  <si>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</si>
  <si>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</si>
  <si>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</si>
  <si>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</si>
  <si>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</si>
  <si>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</si>
  <si>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</si>
  <si>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</si>
  <si>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</si>
  <si>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</si>
  <si>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</si>
  <si>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</si>
  <si>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</si>
  <si>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</si>
  <si>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</si>
  <si>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</si>
  <si>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</si>
  <si>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</si>
  <si>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</si>
  <si>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</si>
  <si>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</si>
  <si>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</si>
  <si>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</si>
  <si>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</si>
  <si>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</si>
  <si>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</si>
  <si>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</si>
  <si>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</si>
  <si>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</si>
  <si>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</si>
  <si>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</si>
  <si>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</si>
  <si>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</si>
  <si>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</si>
  <si>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</si>
  <si>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</si>
  <si>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</si>
  <si>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</si>
  <si>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</si>
  <si>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</si>
  <si>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</si>
  <si>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</si>
  <si>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</si>
  <si>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</si>
  <si>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</si>
  <si>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</si>
  <si>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</si>
  <si>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</si>
  <si>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</si>
  <si>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</si>
  <si>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</si>
  <si>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</si>
  <si>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</si>
  <si>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</si>
  <si>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</si>
  <si>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</si>
  <si>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</si>
  <si>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</si>
  <si>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</si>
  <si>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</si>
  <si>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</si>
  <si>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</si>
  <si>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</si>
  <si>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</si>
  <si>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</si>
  <si>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</si>
  <si>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</si>
  <si>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</si>
  <si>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</si>
  <si>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</si>
  <si>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</si>
  <si>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</si>
  <si>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</si>
  <si>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</si>
  <si>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</si>
  <si>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</si>
  <si>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</si>
  <si>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</si>
  <si>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</si>
  <si>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</si>
  <si>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</si>
  <si>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</si>
  <si>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</si>
  <si>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</si>
  <si>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</si>
  <si>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</si>
  <si>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</si>
  <si>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</si>
  <si>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</si>
  <si>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</si>
  <si>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</si>
  <si>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</si>
  <si>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</si>
  <si>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</si>
  <si>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</si>
  <si>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</si>
  <si>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</si>
  <si>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</si>
  <si>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</si>
  <si>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</si>
  <si>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</si>
  <si>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</si>
  <si>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</si>
  <si>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</si>
  <si>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</si>
  <si>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</si>
  <si>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</si>
  <si>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</si>
  <si>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</si>
  <si>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</si>
  <si>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</si>
  <si>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</si>
  <si>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</si>
  <si>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</si>
  <si>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</si>
  <si>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</si>
  <si>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</si>
  <si>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</si>
  <si>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</si>
  <si>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</si>
  <si>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</si>
  <si>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</si>
  <si>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</si>
  <si>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</si>
  <si>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</si>
  <si>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</si>
  <si>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</si>
  <si>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</si>
  <si>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</si>
  <si>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</si>
  <si>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</si>
  <si>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</si>
  <si>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</si>
  <si>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</si>
  <si>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</si>
  <si>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</si>
  <si>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</si>
  <si>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</si>
  <si>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</si>
  <si>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</si>
  <si>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</si>
  <si>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</si>
  <si>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</si>
  <si>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</si>
  <si>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</si>
  <si>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</si>
  <si>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</si>
  <si>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</si>
  <si>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</si>
  <si>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</si>
  <si>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</si>
  <si>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</si>
  <si>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</si>
  <si>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</si>
  <si>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</si>
  <si>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</si>
  <si>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</si>
  <si>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</si>
  <si>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</si>
  <si>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</si>
  <si>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</si>
  <si>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</si>
  <si>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</si>
  <si>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</si>
  <si>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</si>
  <si>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</si>
  <si>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</si>
  <si>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</si>
  <si>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</si>
  <si>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</si>
  <si>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</si>
  <si>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</si>
  <si>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</si>
  <si>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</si>
  <si>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</si>
  <si>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</si>
  <si>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</si>
  <si>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</si>
  <si>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</si>
  <si>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</si>
  <si>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</si>
  <si>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</si>
  <si>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</si>
  <si>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</si>
  <si>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</si>
  <si>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</si>
  <si>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</si>
  <si>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</si>
  <si>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</si>
  <si>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</si>
  <si>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</si>
  <si>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</si>
  <si>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</si>
  <si>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</si>
  <si>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</si>
  <si>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</si>
  <si>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</si>
  <si>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</si>
  <si>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</si>
  <si>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</si>
  <si>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</si>
  <si>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</si>
  <si>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</si>
  <si>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</si>
  <si>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</si>
  <si>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</si>
  <si>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</si>
  <si>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</si>
  <si>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</si>
  <si>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</si>
  <si>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</si>
  <si>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</si>
  <si>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</si>
  <si>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</si>
  <si>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</si>
  <si>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</si>
  <si>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</si>
  <si>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</si>
  <si>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</si>
  <si>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</si>
  <si>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</si>
  <si>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</si>
  <si>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</si>
  <si>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</si>
  <si>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</si>
  <si>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</si>
  <si>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</si>
  <si>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</si>
  <si>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</si>
  <si>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</si>
  <si>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</si>
  <si>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</si>
  <si>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</si>
  <si>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</si>
  <si>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</si>
  <si>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</si>
  <si>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</si>
  <si>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</si>
  <si>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</si>
  <si>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</si>
  <si>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</si>
  <si>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</si>
  <si>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</si>
  <si>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</si>
  <si>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</si>
  <si>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</si>
  <si>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</si>
  <si>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</si>
  <si>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</si>
  <si>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</si>
  <si>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</si>
  <si>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</si>
  <si>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</si>
  <si>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</si>
  <si>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</si>
  <si>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</si>
  <si>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</si>
  <si>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</si>
  <si>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</si>
  <si>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</si>
  <si>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</si>
  <si>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</si>
  <si>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</si>
  <si>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</si>
  <si>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</si>
  <si>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</si>
  <si>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</si>
  <si>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</si>
  <si>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</si>
  <si>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</si>
  <si>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</si>
  <si>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</si>
  <si>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</si>
  <si>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</si>
  <si>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</si>
  <si>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</si>
  <si>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</si>
  <si>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</si>
  <si>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</si>
  <si>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</si>
  <si>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</si>
  <si>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</si>
  <si>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</si>
  <si>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</si>
  <si>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</si>
  <si>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</si>
  <si>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</si>
  <si>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</si>
  <si>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</si>
  <si>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</si>
  <si>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</si>
  <si>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</si>
  <si>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</si>
  <si>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</si>
  <si>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</si>
  <si>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</si>
  <si>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</si>
  <si>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</si>
  <si>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</si>
  <si>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</si>
  <si>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</si>
  <si>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</si>
  <si>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</si>
  <si>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</si>
  <si>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</si>
  <si>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</si>
  <si>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</si>
  <si>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</si>
  <si>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</si>
  <si>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</si>
  <si>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</si>
  <si>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</si>
  <si>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</si>
  <si>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</si>
  <si>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</si>
  <si>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</si>
  <si>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</si>
  <si>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</si>
  <si>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</si>
  <si>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</si>
  <si>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</si>
  <si>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</si>
  <si>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</si>
  <si>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</si>
  <si>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</si>
  <si>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</si>
  <si>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</si>
  <si>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</si>
  <si>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</si>
  <si>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</si>
  <si>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</si>
  <si>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</si>
  <si>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</si>
  <si>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</si>
  <si>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</si>
  <si>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</si>
  <si>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</si>
  <si>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</si>
  <si>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</si>
  <si>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</si>
  <si>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</si>
  <si>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</si>
  <si>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</si>
  <si>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</si>
  <si>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</si>
  <si>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</si>
  <si>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</si>
  <si>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</si>
  <si>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</si>
  <si>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</si>
  <si>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</si>
  <si>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</si>
  <si>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</si>
  <si>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</si>
  <si>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</si>
  <si>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</si>
  <si>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</si>
  <si>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</si>
  <si>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</si>
  <si>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</si>
  <si>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</si>
  <si>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</si>
  <si>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</si>
  <si>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</si>
  <si>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</si>
  <si>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</si>
  <si>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</si>
  <si>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</si>
  <si>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</si>
  <si>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</si>
  <si>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</si>
  <si>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</si>
  <si>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</si>
  <si>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</si>
  <si>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</si>
  <si>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</si>
  <si>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</si>
  <si>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</si>
  <si>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</si>
  <si>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</si>
  <si>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</si>
  <si>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</si>
  <si>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</si>
  <si>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</si>
  <si>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</si>
  <si>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</si>
  <si>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</si>
  <si>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</si>
  <si>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</si>
  <si>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</si>
  <si>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</si>
  <si>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</si>
  <si>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</si>
  <si>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</si>
  <si>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</si>
  <si>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</si>
  <si>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</si>
  <si>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</si>
  <si>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</si>
  <si>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</si>
  <si>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</si>
  <si>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</si>
  <si>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</si>
  <si>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</si>
  <si>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</si>
  <si>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</si>
  <si>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</si>
  <si>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</si>
  <si>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</si>
  <si>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</si>
  <si>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</si>
  <si>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</si>
  <si>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</si>
  <si>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</si>
  <si>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</si>
  <si>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</si>
  <si>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</si>
  <si>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</si>
  <si>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</si>
  <si>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</si>
  <si>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</si>
  <si>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</si>
  <si>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</si>
  <si>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</si>
  <si>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</si>
  <si>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</si>
  <si>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</si>
  <si>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</si>
  <si>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</si>
  <si>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</si>
  <si>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</si>
  <si>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</si>
  <si>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</si>
  <si>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</si>
  <si>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</si>
  <si>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</si>
  <si>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</si>
  <si>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</si>
  <si>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</si>
  <si>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</si>
  <si>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</si>
  <si>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</si>
  <si>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</si>
  <si>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</si>
  <si>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</si>
  <si>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</si>
  <si>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</si>
  <si>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</si>
  <si>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</si>
  <si>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</si>
  <si>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</si>
  <si>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</si>
  <si>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</si>
  <si>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</si>
  <si>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</si>
  <si>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</si>
  <si>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</si>
  <si>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</si>
  <si>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</si>
  <si>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</si>
  <si>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</si>
  <si>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</si>
  <si>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</si>
  <si>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</si>
  <si>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</si>
  <si>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</si>
  <si>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</si>
  <si>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</si>
  <si>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</si>
  <si>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</si>
  <si>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</si>
  <si>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</si>
  <si>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</si>
  <si>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</si>
  <si>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</si>
  <si>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</si>
  <si>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</si>
  <si>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</si>
  <si>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</si>
  <si>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</si>
  <si>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</si>
  <si>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</si>
  <si>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</si>
  <si>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</si>
  <si>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</si>
  <si>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</si>
  <si>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</si>
  <si>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</si>
  <si>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</si>
  <si>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</si>
  <si>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</si>
  <si>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</si>
  <si>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</si>
  <si>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</si>
  <si>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</si>
  <si>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</si>
  <si>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</si>
  <si>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</si>
  <si>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</si>
  <si>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</si>
  <si>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</si>
  <si>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</si>
  <si>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</si>
  <si>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</si>
  <si>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</si>
  <si>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</si>
  <si>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</si>
  <si>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</si>
  <si>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</si>
  <si>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</si>
  <si>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</si>
  <si>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</si>
  <si>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</si>
  <si>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</si>
  <si>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</si>
  <si>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</si>
  <si>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</si>
  <si>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</si>
  <si>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</si>
  <si>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</si>
  <si>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</si>
  <si>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</si>
  <si>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</si>
  <si>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</si>
  <si>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</si>
  <si>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</si>
  <si>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</si>
  <si>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</si>
  <si>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</si>
  <si>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</si>
  <si>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</si>
  <si>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</si>
  <si>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</si>
  <si>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</si>
  <si>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</si>
  <si>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</si>
  <si>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</si>
  <si>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</si>
  <si>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</si>
  <si>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</si>
  <si>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</si>
  <si>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</si>
  <si>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</si>
  <si>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</si>
  <si>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</si>
  <si>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</si>
  <si>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</si>
  <si>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</si>
  <si>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</si>
  <si>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</si>
  <si>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</si>
  <si>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</si>
  <si>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</si>
  <si>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</si>
  <si>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</si>
  <si>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</si>
  <si>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</si>
  <si>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</si>
  <si>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</si>
  <si>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</si>
  <si>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</si>
  <si>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</si>
  <si>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</si>
  <si>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</si>
  <si>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</si>
  <si>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</si>
  <si>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</si>
  <si>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</si>
  <si>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</si>
  <si>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</si>
  <si>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</si>
  <si>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</si>
  <si>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</si>
  <si>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</si>
  <si>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</si>
  <si>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</si>
  <si>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</si>
  <si>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</si>
  <si>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</si>
  <si>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</si>
  <si>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</si>
  <si>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</si>
  <si>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</si>
  <si>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</si>
  <si>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</si>
  <si>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</si>
  <si>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</si>
  <si>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</si>
  <si>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</si>
  <si>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</si>
  <si>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</si>
  <si>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</si>
  <si>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</si>
  <si>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</si>
  <si>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</si>
  <si>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</si>
  <si>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</si>
  <si>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</si>
  <si>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</si>
  <si>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</si>
  <si>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</si>
  <si>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</si>
  <si>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</si>
  <si>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</si>
  <si>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</si>
  <si>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</si>
  <si>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</si>
  <si>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</si>
  <si>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</si>
  <si>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</si>
  <si>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</si>
  <si>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</si>
  <si>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</si>
  <si>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</si>
  <si>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</si>
  <si>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</si>
  <si>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</si>
  <si>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</si>
  <si>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</si>
  <si>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</si>
  <si>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</si>
  <si>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</si>
  <si>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</si>
  <si>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</si>
  <si>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</si>
  <si>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</si>
  <si>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</si>
  <si>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</si>
  <si>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</si>
  <si>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</si>
  <si>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</si>
  <si>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</si>
  <si>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</si>
  <si>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</si>
  <si>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</si>
  <si>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</si>
  <si>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</si>
  <si>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</si>
  <si>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</si>
  <si>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</si>
  <si>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</si>
  <si>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</si>
  <si>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</si>
  <si>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</si>
  <si>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</si>
  <si>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</si>
  <si>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</si>
  <si>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</si>
  <si>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</si>
  <si>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</si>
  <si>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</si>
  <si>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</si>
  <si>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</si>
  <si>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</si>
  <si>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</si>
  <si>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</si>
  <si>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</si>
  <si>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</si>
  <si>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</si>
  <si>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</si>
  <si>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</si>
  <si>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</si>
  <si>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</si>
  <si>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</si>
  <si>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</si>
  <si>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</si>
  <si>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</si>
  <si>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</si>
  <si>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</si>
  <si>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</si>
  <si>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</si>
  <si>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</si>
  <si>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</si>
  <si>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</si>
  <si>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</si>
  <si>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</si>
  <si>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</si>
  <si>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</si>
  <si>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</si>
  <si>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</si>
  <si>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</si>
  <si>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</si>
  <si>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</si>
  <si>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</si>
  <si>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</si>
  <si>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</si>
  <si>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</si>
  <si>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</si>
  <si>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</si>
  <si>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</si>
  <si>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</si>
  <si>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</si>
  <si>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</si>
  <si>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</si>
  <si>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</si>
  <si>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</si>
  <si>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</si>
  <si>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</si>
  <si>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</si>
  <si>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</si>
  <si>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</si>
  <si>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</si>
  <si>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</si>
  <si>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</si>
  <si>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</si>
  <si>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</si>
  <si>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</si>
  <si>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</si>
  <si>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</si>
  <si>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</si>
  <si>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</si>
  <si>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</si>
  <si>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</si>
  <si>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</si>
  <si>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</si>
  <si>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</si>
  <si>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</si>
  <si>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</si>
  <si>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</si>
  <si>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</si>
  <si>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</si>
  <si>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</si>
  <si>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</si>
  <si>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</si>
  <si>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</si>
  <si>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</si>
  <si>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</si>
  <si>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</si>
  <si>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</si>
  <si>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</si>
  <si>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</si>
  <si>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</si>
  <si>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</si>
  <si>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</si>
  <si>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</si>
  <si>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</si>
  <si>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</si>
  <si>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</si>
  <si>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</si>
  <si>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</si>
  <si>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</si>
  <si>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</si>
  <si>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</si>
  <si>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</si>
  <si>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</si>
  <si>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</si>
  <si>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</si>
  <si>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</si>
  <si>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</si>
  <si>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</si>
  <si>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</si>
  <si>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</si>
  <si>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</si>
  <si>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</si>
  <si>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</si>
  <si>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</si>
  <si>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</si>
  <si>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</si>
  <si>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</si>
  <si>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</si>
  <si>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</si>
  <si>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</si>
  <si>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</si>
  <si>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</si>
  <si>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</si>
  <si>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</si>
  <si>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</si>
  <si>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</si>
  <si>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</si>
  <si>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</si>
  <si>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</si>
  <si>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</si>
  <si>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</si>
  <si>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</si>
  <si>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</si>
  <si>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</si>
  <si>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</si>
  <si>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</si>
  <si>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</si>
  <si>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</si>
  <si>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</si>
  <si>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</si>
  <si>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</si>
  <si>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</si>
  <si>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</si>
  <si>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</si>
  <si>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</si>
  <si>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</si>
  <si>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</si>
  <si>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</si>
  <si>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</si>
  <si>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</si>
  <si>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</si>
  <si>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</si>
  <si>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</si>
  <si>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</si>
  <si>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</si>
  <si>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</si>
  <si>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</si>
  <si>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</si>
  <si>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</si>
  <si>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</si>
  <si>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</si>
  <si>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</si>
  <si>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</si>
  <si>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</si>
  <si>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</si>
  <si>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</si>
  <si>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</si>
  <si>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</si>
  <si>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</si>
  <si>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</si>
  <si>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</si>
  <si>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</si>
  <si>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</si>
  <si>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</si>
  <si>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</si>
  <si>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</si>
  <si>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</si>
  <si>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</si>
  <si>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</si>
  <si>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</si>
  <si>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</si>
  <si>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</si>
  <si>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</si>
  <si>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</si>
  <si>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</si>
  <si>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</si>
  <si>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</si>
  <si>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</si>
  <si>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</si>
  <si>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</si>
  <si>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</si>
  <si>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</si>
  <si>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</si>
  <si>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</si>
  <si>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</si>
  <si>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</si>
  <si>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</si>
  <si>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</si>
  <si>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</si>
  <si>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</si>
  <si>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</si>
  <si>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</si>
  <si>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</si>
  <si>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</si>
  <si>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</si>
  <si>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</si>
  <si>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</si>
  <si>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</si>
  <si>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</si>
  <si>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</si>
  <si>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</si>
  <si>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</si>
  <si>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</si>
  <si>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</si>
  <si>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</si>
  <si>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</si>
  <si>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</si>
  <si>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</si>
  <si>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</si>
  <si>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</si>
  <si>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</si>
  <si>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</si>
  <si>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</si>
  <si>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</si>
  <si>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</si>
  <si>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</si>
  <si>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</si>
  <si>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</si>
  <si>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</si>
  <si>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</si>
  <si>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</si>
  <si>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</si>
  <si>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</si>
  <si>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</si>
  <si>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</si>
  <si>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</si>
  <si>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</si>
  <si>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</si>
  <si>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</si>
  <si>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</si>
  <si>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</si>
  <si>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</si>
  <si>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</si>
  <si>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</si>
  <si>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</si>
  <si>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</si>
  <si>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</si>
  <si>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</si>
  <si>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</si>
  <si>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</si>
  <si>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</si>
  <si>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</si>
  <si>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</si>
  <si>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</si>
  <si>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</si>
  <si>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</si>
  <si>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</si>
  <si>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</si>
  <si>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</si>
  <si>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</si>
  <si>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</si>
  <si>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</si>
  <si>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</si>
  <si>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</si>
  <si>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</si>
  <si>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</si>
  <si>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</si>
  <si>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</si>
  <si>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</si>
  <si>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</si>
  <si>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</si>
  <si>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</si>
  <si>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</si>
  <si>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</si>
  <si>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</si>
  <si>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</si>
  <si>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</si>
  <si>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</si>
  <si>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</si>
  <si>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</si>
  <si>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</si>
  <si>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</si>
  <si>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</si>
  <si>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</si>
  <si>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</si>
  <si>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</si>
  <si>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</si>
  <si>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</si>
  <si>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</si>
  <si>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</si>
  <si>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</si>
  <si>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</si>
  <si>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</si>
  <si>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</si>
  <si>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</si>
  <si>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</si>
  <si>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</si>
  <si>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</si>
  <si>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</si>
  <si>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</si>
  <si>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</si>
  <si>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</si>
  <si>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</si>
  <si>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</si>
  <si>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</si>
  <si>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</si>
  <si>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</si>
  <si>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</si>
  <si>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</si>
  <si>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</si>
  <si>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</si>
  <si>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</si>
  <si>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</si>
  <si>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</si>
  <si>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</si>
  <si>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</si>
  <si>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</si>
  <si>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</si>
  <si>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</si>
  <si>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</si>
  <si>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</si>
  <si>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</si>
  <si>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</si>
  <si>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</si>
  <si>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</si>
  <si>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</si>
  <si>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</si>
  <si>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</si>
  <si>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</si>
  <si>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</si>
  <si>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</si>
  <si>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</si>
  <si>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</si>
  <si>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</si>
  <si>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</si>
  <si>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</si>
  <si>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</si>
  <si>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</si>
  <si>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</si>
  <si>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</si>
  <si>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</si>
  <si>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</si>
  <si>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</si>
  <si>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</si>
  <si>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</si>
  <si>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</si>
  <si>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</si>
  <si>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</si>
  <si>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</si>
  <si>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</si>
  <si>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</si>
  <si>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</si>
  <si>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</si>
  <si>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</si>
  <si>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</si>
  <si>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</si>
  <si>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</si>
  <si>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</si>
  <si>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</si>
  <si>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</si>
  <si>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</si>
  <si>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</si>
  <si>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</si>
  <si>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</si>
  <si>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</si>
  <si>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</si>
  <si>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</si>
  <si>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</si>
  <si>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</si>
  <si>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</si>
  <si>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</si>
  <si>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</si>
  <si>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</si>
  <si>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</si>
  <si>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</si>
  <si>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</si>
  <si>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</si>
  <si>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</si>
  <si>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</si>
  <si>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</si>
  <si>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</si>
  <si>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</si>
  <si>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</si>
  <si>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</si>
  <si>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</si>
  <si>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</si>
  <si>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</si>
  <si>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</si>
  <si>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</si>
  <si>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</si>
  <si>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</si>
  <si>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</si>
  <si>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</si>
  <si>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</si>
  <si>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</si>
  <si>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</si>
  <si>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</si>
  <si>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</si>
  <si>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</si>
  <si>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</si>
  <si>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</si>
  <si>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</si>
  <si>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</si>
  <si>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</si>
  <si>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</si>
  <si>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</si>
  <si>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</si>
  <si>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</si>
  <si>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</si>
  <si>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</si>
  <si>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</si>
  <si>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</si>
  <si>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</si>
  <si>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</si>
  <si>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</si>
  <si>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</si>
  <si>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</si>
  <si>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</si>
  <si>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</si>
  <si>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</si>
  <si>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</si>
  <si>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</si>
  <si>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</si>
  <si>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</si>
  <si>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</si>
  <si>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</si>
  <si>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</si>
  <si>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</si>
  <si>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</si>
  <si>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</si>
  <si>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</si>
  <si>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</si>
  <si>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</si>
  <si>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</si>
  <si>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</si>
  <si>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</si>
  <si>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</si>
  <si>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</si>
  <si>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</si>
  <si>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</si>
  <si>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</si>
  <si>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</si>
  <si>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</si>
  <si>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</si>
  <si>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</si>
  <si>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</si>
  <si>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</si>
  <si>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</si>
  <si>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</si>
  <si>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</si>
  <si>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</si>
  <si>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</si>
  <si>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</si>
  <si>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</si>
  <si>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</si>
  <si>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</si>
  <si>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</si>
  <si>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</si>
  <si>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</si>
  <si>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</si>
  <si>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</si>
  <si>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</si>
  <si>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</si>
  <si>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</si>
  <si>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</si>
  <si>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</si>
  <si>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</si>
  <si>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</si>
  <si>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</si>
  <si>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</si>
  <si>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</si>
  <si>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</si>
  <si>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</si>
  <si>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</si>
  <si>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</si>
  <si>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</si>
  <si>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</si>
  <si>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</si>
  <si>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</si>
  <si>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</si>
  <si>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</si>
  <si>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</si>
  <si>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</si>
  <si>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</si>
  <si>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</si>
  <si>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</si>
  <si>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</si>
  <si>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</si>
  <si>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</si>
  <si>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</si>
  <si>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</si>
  <si>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</si>
  <si>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</si>
  <si>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</si>
  <si>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</si>
  <si>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</si>
  <si>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</si>
  <si>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</si>
  <si>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</si>
  <si>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</si>
  <si>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</si>
  <si>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</si>
  <si>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</si>
  <si>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</si>
  <si>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</si>
  <si>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</si>
  <si>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</si>
  <si>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</si>
  <si>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</si>
  <si>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</si>
  <si>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</si>
  <si>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</si>
  <si>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</si>
  <si>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</si>
  <si>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</si>
  <si>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</si>
  <si>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</si>
  <si>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</si>
  <si>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</si>
  <si>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</si>
  <si>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</si>
  <si>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</si>
  <si>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</si>
  <si>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</si>
  <si>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</si>
  <si>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</si>
  <si>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</si>
  <si>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</si>
  <si>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</si>
  <si>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</si>
  <si>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</si>
  <si>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</si>
  <si>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</si>
  <si>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</si>
  <si>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</si>
  <si>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</si>
  <si>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</si>
  <si>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</si>
  <si>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</si>
  <si>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</si>
  <si>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</si>
  <si>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</si>
  <si>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</si>
  <si>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</si>
  <si>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</si>
  <si>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</si>
  <si>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</si>
  <si>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</si>
  <si>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</si>
  <si>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</si>
  <si>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</si>
  <si>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</si>
  <si>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</si>
  <si>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</si>
  <si>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</si>
  <si>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</si>
  <si>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</si>
  <si>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</si>
  <si>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</si>
  <si>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</si>
  <si>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</si>
  <si>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</si>
  <si>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</si>
  <si>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</si>
  <si>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</si>
  <si>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</si>
  <si>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</si>
  <si>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</si>
  <si>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</si>
  <si>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</si>
  <si>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</si>
  <si>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</si>
  <si>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</si>
  <si>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</si>
  <si>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</si>
  <si>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</si>
  <si>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</si>
  <si>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</si>
  <si>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</si>
  <si>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</si>
  <si>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</si>
  <si>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</si>
  <si>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</si>
  <si>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</si>
  <si>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</si>
  <si>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</si>
  <si>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</si>
  <si>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</si>
  <si>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</si>
  <si>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</si>
  <si>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</si>
  <si>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</si>
  <si>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</si>
  <si>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</si>
  <si>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</si>
  <si>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</si>
  <si>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</si>
  <si>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</si>
  <si>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</si>
  <si>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</si>
  <si>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</si>
  <si>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</si>
  <si>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</si>
  <si>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</si>
  <si>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</si>
  <si>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</si>
  <si>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</si>
  <si>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</si>
  <si>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</si>
  <si>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</si>
  <si>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</si>
  <si>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</si>
  <si>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</si>
  <si>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</si>
  <si>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</si>
  <si>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</si>
  <si>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</si>
  <si>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</si>
  <si>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</si>
  <si>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</si>
  <si>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</si>
  <si>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</si>
  <si>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</si>
  <si>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</si>
  <si>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</si>
  <si>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</si>
  <si>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</si>
  <si>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</si>
  <si>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</si>
  <si>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</si>
  <si>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</si>
  <si>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</si>
  <si>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</si>
  <si>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</si>
  <si>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</si>
  <si>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</si>
  <si>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</si>
  <si>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</si>
  <si>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</si>
  <si>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</si>
  <si>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</si>
  <si>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</si>
  <si>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</si>
  <si>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</si>
  <si>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</si>
  <si>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</si>
  <si>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</si>
  <si>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</si>
  <si>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</si>
  <si>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</si>
  <si>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</si>
  <si>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</si>
  <si>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</si>
  <si>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</si>
  <si>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</si>
  <si>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</si>
  <si>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</si>
  <si>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</si>
  <si>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</si>
  <si>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</si>
  <si>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</si>
  <si>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</si>
  <si>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</si>
  <si>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</si>
  <si>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</si>
  <si>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</si>
  <si>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</si>
  <si>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</si>
  <si>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</si>
  <si>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</si>
  <si>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</si>
  <si>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</si>
  <si>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</si>
  <si>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</si>
  <si>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</si>
  <si>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</si>
  <si>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</si>
  <si>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</si>
  <si>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</si>
  <si>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</si>
  <si>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</si>
  <si>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</si>
  <si>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</si>
  <si>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</si>
  <si>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</si>
  <si>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</si>
  <si>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</si>
  <si>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</si>
  <si>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</si>
  <si>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</si>
  <si>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</si>
  <si>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</si>
  <si>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</si>
  <si>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</si>
  <si>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</si>
  <si>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</si>
  <si>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</si>
  <si>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</si>
  <si>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</si>
  <si>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</si>
  <si>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</si>
  <si>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</si>
  <si>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</si>
  <si>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</si>
  <si>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</si>
  <si>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</si>
  <si>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</si>
  <si>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</si>
  <si>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</si>
  <si>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</si>
  <si>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</si>
  <si>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</si>
  <si>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</si>
  <si>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</si>
  <si>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</si>
  <si>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</si>
  <si>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</si>
  <si>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</si>
  <si>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</si>
  <si>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</si>
  <si>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</si>
  <si>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</si>
  <si>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</si>
  <si>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</si>
  <si>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</si>
  <si>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</si>
  <si>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</si>
  <si>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</si>
  <si>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</si>
  <si>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</si>
  <si>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</si>
  <si>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</si>
  <si>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</si>
  <si>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</si>
  <si>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</si>
  <si>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</si>
  <si>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</si>
  <si>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</si>
  <si>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</si>
  <si>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</si>
  <si>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</si>
  <si>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</si>
  <si>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</si>
  <si>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</si>
  <si>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</si>
  <si>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</si>
  <si>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</si>
  <si>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</si>
  <si>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</si>
  <si>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</si>
  <si>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</si>
  <si>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</si>
  <si>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</si>
  <si>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</si>
  <si>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</si>
  <si>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</si>
  <si>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</si>
  <si>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</si>
  <si>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</si>
  <si>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</si>
  <si>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</si>
  <si>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</si>
  <si>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</si>
  <si>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</si>
  <si>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</si>
  <si>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</si>
  <si>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</si>
  <si>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</si>
  <si>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</si>
  <si>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</si>
  <si>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</si>
  <si>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</si>
  <si>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</si>
  <si>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</si>
  <si>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</si>
  <si>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</si>
  <si>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</si>
  <si>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</si>
  <si>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</si>
  <si>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</si>
  <si>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</si>
  <si>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</si>
  <si>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</si>
  <si>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</si>
  <si>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</si>
  <si>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</si>
  <si>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</si>
  <si>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</si>
  <si>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</si>
  <si>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</si>
  <si>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</si>
  <si>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</si>
  <si>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</si>
  <si>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</si>
  <si>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</si>
  <si>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</si>
  <si>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</si>
  <si>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</si>
  <si>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</si>
  <si>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</si>
  <si>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</si>
  <si>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</si>
  <si>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</si>
  <si>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</si>
  <si>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</si>
  <si>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</si>
  <si>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</si>
  <si>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</si>
  <si>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</si>
  <si>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</si>
  <si>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</si>
  <si>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</si>
  <si>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</si>
  <si>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</si>
  <si>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</si>
  <si>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</si>
  <si>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</si>
  <si>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</si>
  <si>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</si>
  <si>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</si>
  <si>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</si>
  <si>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</si>
  <si>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</si>
  <si>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</si>
  <si>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</si>
  <si>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</si>
  <si>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</si>
  <si>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</si>
  <si>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</si>
  <si>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</si>
  <si>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</si>
  <si>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</si>
  <si>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</si>
  <si>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</si>
  <si>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</si>
  <si>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</si>
  <si>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</si>
  <si>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</si>
  <si>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</si>
  <si>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</si>
  <si>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</si>
  <si>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</si>
  <si>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</si>
  <si>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</si>
  <si>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</si>
  <si>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</si>
  <si>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</si>
  <si>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</si>
  <si>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</si>
  <si>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</si>
  <si>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</si>
  <si>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</si>
  <si>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</si>
  <si>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</si>
  <si>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</si>
  <si>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</si>
  <si>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</si>
  <si>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</si>
  <si>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</si>
  <si>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</si>
  <si>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</si>
  <si>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</si>
  <si>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</si>
  <si>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</si>
  <si>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</si>
  <si>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</si>
  <si>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</si>
  <si>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</si>
  <si>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</si>
  <si>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</si>
  <si>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</si>
  <si>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</si>
  <si>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</si>
  <si>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</si>
  <si>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</si>
  <si>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</si>
  <si>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</si>
  <si>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</si>
  <si>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</si>
  <si>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</si>
  <si>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</si>
  <si>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</si>
  <si>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</si>
  <si>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</si>
  <si>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</si>
  <si>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</si>
  <si>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</si>
  <si>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</si>
  <si>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</si>
  <si>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</si>
  <si>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</si>
  <si>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</si>
  <si>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</si>
  <si>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</si>
  <si>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</si>
  <si>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</si>
  <si>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</si>
  <si>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</si>
  <si>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</si>
  <si>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</si>
  <si>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</si>
  <si>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</si>
  <si>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</si>
  <si>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</si>
  <si>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</si>
  <si>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</si>
  <si>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</si>
  <si>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</si>
  <si>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</si>
  <si>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</si>
  <si>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</si>
  <si>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</si>
  <si>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</si>
  <si>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</si>
  <si>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</si>
  <si>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</si>
  <si>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</si>
  <si>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</si>
  <si>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</si>
  <si>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</si>
  <si>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</si>
  <si>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</si>
  <si>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</si>
  <si>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</si>
  <si>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</si>
  <si>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</si>
  <si>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</si>
  <si>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</si>
  <si>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</si>
  <si>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</si>
  <si>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</si>
  <si>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</si>
  <si>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</si>
  <si>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</si>
  <si>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</si>
  <si>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</si>
  <si>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</si>
  <si>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</si>
  <si>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</si>
  <si>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</si>
  <si>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</si>
  <si>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</si>
  <si>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</si>
  <si>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</si>
  <si>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</si>
  <si>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</si>
  <si>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</si>
  <si>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</si>
  <si>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</si>
  <si>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</si>
  <si>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</si>
  <si>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</si>
  <si>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</si>
  <si>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</si>
  <si>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</si>
  <si>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</si>
  <si>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</si>
  <si>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</si>
  <si>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</si>
  <si>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</si>
  <si>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</si>
  <si>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</si>
  <si>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</si>
  <si>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</si>
  <si>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</si>
  <si>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</si>
  <si>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</si>
  <si>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</si>
  <si>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</si>
  <si>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</si>
  <si>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</si>
  <si>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</si>
  <si>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</si>
  <si>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</si>
  <si>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</si>
  <si>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</si>
  <si>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</si>
  <si>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</si>
  <si>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</si>
  <si>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</si>
  <si>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</si>
  <si>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</si>
  <si>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</si>
  <si>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</si>
  <si>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</si>
  <si>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</si>
  <si>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</si>
  <si>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</si>
  <si>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</si>
  <si>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</si>
  <si>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</si>
  <si>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</si>
  <si>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</si>
  <si>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</si>
  <si>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</si>
  <si>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</si>
  <si>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</si>
  <si>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</si>
  <si>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</si>
  <si>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</si>
  <si>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</si>
  <si>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</si>
  <si>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</si>
  <si>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</si>
  <si>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</si>
  <si>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</si>
  <si>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</si>
  <si>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</si>
  <si>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</si>
  <si>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</si>
  <si>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</si>
  <si>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</si>
  <si>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</si>
  <si>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</si>
  <si>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</si>
  <si>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</si>
  <si>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</si>
  <si>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</si>
  <si>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</si>
  <si>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</si>
  <si>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</si>
  <si>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</si>
  <si>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</si>
  <si>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</si>
  <si>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</si>
  <si>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</si>
  <si>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</si>
  <si>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</si>
  <si>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</si>
  <si>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</si>
  <si>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</si>
  <si>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</si>
  <si>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</si>
  <si>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</si>
  <si>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</si>
  <si>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</si>
  <si>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</si>
  <si>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</si>
  <si>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</si>
  <si>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</si>
  <si>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</si>
  <si>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</si>
  <si>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</si>
  <si>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</si>
  <si>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</si>
  <si>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</si>
  <si>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</si>
  <si>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</si>
  <si>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</si>
  <si>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</si>
  <si>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</si>
  <si>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</si>
  <si>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</si>
  <si>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</si>
  <si>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</si>
  <si>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</si>
  <si>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</si>
  <si>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</si>
  <si>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</si>
  <si>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</si>
  <si>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</si>
  <si>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</si>
  <si>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</si>
  <si>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</si>
  <si>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</si>
  <si>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</si>
  <si>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</si>
  <si>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</si>
  <si>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</si>
  <si>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</si>
  <si>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</si>
  <si>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</si>
  <si>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</si>
  <si>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</si>
  <si>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</si>
  <si>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</si>
  <si>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</si>
  <si>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</si>
  <si>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</si>
  <si>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</si>
  <si>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</si>
  <si>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</si>
  <si>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</si>
  <si>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</si>
  <si>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</si>
  <si>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</si>
  <si>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</si>
  <si>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</si>
  <si>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</si>
  <si>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</si>
  <si>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</si>
  <si>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</si>
  <si>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</si>
  <si>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</si>
  <si>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</si>
  <si>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</si>
  <si>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</si>
  <si>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</si>
  <si>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</si>
  <si>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</si>
  <si>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</si>
  <si>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</si>
  <si>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</si>
  <si>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</si>
  <si>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</si>
  <si>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</si>
  <si>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</si>
  <si>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</si>
  <si>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</si>
  <si>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</si>
  <si>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</si>
  <si>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</si>
  <si>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</si>
  <si>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</si>
  <si>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</si>
  <si>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</si>
  <si>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</si>
  <si>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</si>
  <si>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</si>
  <si>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</si>
  <si>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</si>
  <si>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</si>
  <si>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</si>
  <si>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</si>
  <si>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</si>
  <si>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</si>
  <si>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</si>
  <si>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</si>
  <si>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</si>
  <si>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</si>
  <si>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</si>
  <si>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</si>
  <si>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</si>
  <si>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</si>
  <si>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</si>
  <si>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</si>
  <si>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</si>
  <si>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</si>
  <si>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</si>
  <si>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</si>
  <si>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</si>
  <si>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</si>
  <si>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</si>
  <si>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</si>
  <si>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</si>
  <si>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</si>
  <si>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</si>
  <si>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</si>
  <si>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</si>
  <si>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</si>
  <si>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</si>
  <si>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</si>
  <si>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</si>
  <si>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</si>
  <si>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</si>
  <si>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</si>
  <si>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</si>
  <si>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</si>
  <si>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</si>
  <si>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</si>
  <si>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</si>
  <si>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</si>
  <si>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</si>
  <si>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</si>
  <si>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</si>
  <si>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</si>
  <si>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</si>
  <si>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</si>
  <si>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</si>
  <si>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</si>
  <si>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</si>
  <si>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</si>
  <si>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</si>
  <si>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</si>
  <si>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</si>
  <si>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</si>
  <si>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</si>
  <si>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</si>
  <si>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</si>
  <si>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</si>
  <si>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</si>
  <si>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</si>
  <si>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</si>
  <si>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</si>
  <si>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</si>
  <si>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</si>
  <si>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</si>
  <si>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</si>
  <si>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</si>
  <si>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</si>
  <si>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</si>
  <si>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</si>
  <si>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</si>
  <si>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</si>
  <si>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</si>
  <si>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</si>
  <si>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</si>
  <si>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</si>
  <si>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</si>
  <si>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</si>
  <si>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</si>
  <si>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</si>
  <si>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</si>
  <si>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</si>
  <si>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</si>
  <si>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</si>
  <si>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</si>
  <si>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</si>
  <si>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</si>
  <si>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</si>
  <si>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</si>
  <si>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</si>
  <si>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</si>
  <si>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</si>
  <si>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</si>
  <si>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</si>
  <si>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</si>
  <si>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</si>
  <si>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</si>
  <si>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</si>
  <si>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</si>
  <si>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</si>
  <si>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</si>
  <si>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</si>
  <si>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</si>
  <si>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</si>
  <si>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</si>
  <si>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</si>
  <si>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</si>
  <si>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</si>
  <si>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</si>
  <si>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</si>
  <si>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</si>
  <si>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</si>
  <si>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</si>
  <si>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</si>
  <si>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</si>
  <si>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</si>
  <si>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</si>
  <si>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</si>
  <si>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</si>
  <si>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</si>
  <si>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</si>
  <si>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</si>
  <si>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</si>
  <si>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</si>
  <si>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</si>
  <si>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</si>
  <si>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</si>
  <si>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</si>
  <si>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</si>
  <si>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</si>
  <si>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</si>
  <si>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</si>
  <si>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</si>
  <si>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</si>
  <si>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</si>
  <si>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</si>
  <si>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</si>
  <si>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</si>
  <si>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</si>
  <si>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</si>
  <si>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</si>
  <si>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</si>
  <si>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</si>
  <si>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</si>
  <si>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</si>
  <si>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</si>
  <si>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</si>
  <si>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</si>
  <si>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</si>
  <si>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</si>
  <si>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</si>
  <si>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</si>
  <si>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</si>
  <si>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</si>
  <si>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</si>
  <si>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</si>
  <si>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</si>
  <si>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</si>
  <si>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</si>
  <si>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</si>
  <si>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</si>
  <si>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</si>
  <si>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</si>
  <si>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</si>
  <si>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</si>
  <si>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</si>
  <si>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</si>
  <si>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</si>
  <si>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</si>
  <si>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</si>
  <si>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</si>
  <si>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</si>
  <si>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</si>
  <si>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</si>
  <si>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</si>
  <si>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</si>
  <si>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</si>
  <si>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</si>
  <si>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</si>
  <si>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</si>
  <si>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</si>
  <si>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</si>
  <si>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</si>
  <si>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</si>
  <si>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</si>
  <si>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</si>
  <si>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</si>
  <si>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</si>
  <si>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</si>
  <si>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</si>
  <si>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</si>
  <si>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</si>
  <si>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</si>
  <si>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</si>
  <si>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</si>
  <si>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</si>
  <si>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</si>
  <si>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</si>
  <si>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</si>
  <si>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</si>
  <si>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</si>
  <si>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</si>
  <si>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</si>
  <si>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</si>
  <si>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</si>
  <si>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</si>
  <si>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</si>
  <si>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</si>
  <si>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</si>
  <si>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</si>
  <si>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</si>
  <si>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</si>
  <si>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</si>
  <si>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</si>
  <si>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</si>
  <si>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</si>
  <si>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</si>
  <si>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</si>
  <si>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</si>
  <si>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</si>
  <si>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</si>
  <si>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</si>
  <si>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</si>
  <si>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</si>
  <si>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</si>
  <si>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</si>
  <si>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</si>
  <si>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</si>
  <si>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</si>
  <si>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</si>
  <si>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</si>
  <si>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</si>
  <si>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</si>
  <si>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</si>
  <si>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</si>
  <si>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</si>
  <si>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</si>
  <si>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</si>
  <si>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</si>
  <si>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</si>
  <si>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</si>
  <si>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</si>
  <si>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</si>
  <si>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</si>
  <si>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</si>
  <si>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</si>
  <si>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</si>
  <si>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</si>
  <si>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</si>
  <si>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</si>
  <si>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</si>
  <si>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</si>
  <si>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</si>
  <si>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</si>
  <si>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</si>
  <si>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</si>
  <si>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</si>
  <si>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</si>
  <si>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</si>
  <si>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</si>
  <si>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</si>
  <si>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</si>
  <si>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</si>
  <si>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</si>
  <si>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</si>
  <si>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</si>
  <si>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</si>
  <si>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</si>
  <si>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</si>
  <si>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</si>
  <si>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</si>
  <si>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</si>
  <si>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</si>
  <si>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</si>
  <si>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</si>
  <si>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</si>
  <si>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</si>
  <si>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</si>
  <si>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</si>
  <si>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</si>
  <si>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</si>
  <si>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</si>
  <si>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</si>
  <si>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</si>
  <si>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</si>
  <si>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</si>
  <si>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</si>
  <si>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</si>
  <si>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</si>
  <si>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</si>
  <si>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</si>
  <si>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</si>
  <si>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</si>
  <si>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</si>
  <si>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</si>
  <si>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</si>
  <si>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</si>
  <si>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</si>
  <si>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</si>
  <si>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</si>
  <si>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</si>
  <si>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</si>
  <si>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</si>
  <si>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</si>
  <si>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</si>
  <si>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</si>
  <si>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</si>
  <si>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</si>
  <si>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</si>
  <si>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</si>
  <si>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</si>
  <si>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</si>
  <si>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</si>
  <si>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</si>
  <si>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</si>
  <si>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</si>
  <si>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</si>
  <si>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</si>
  <si>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</si>
  <si>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</si>
  <si>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</si>
  <si>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</si>
  <si>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</si>
  <si>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</si>
  <si>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</si>
  <si>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</si>
  <si>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</si>
  <si>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</si>
  <si>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</si>
  <si>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</si>
  <si>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</si>
  <si>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</si>
  <si>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</si>
  <si>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</si>
  <si>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</si>
  <si>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</si>
  <si>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</si>
  <si>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</si>
  <si>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</si>
  <si>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</si>
  <si>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</si>
  <si>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</si>
  <si>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</si>
  <si>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</si>
  <si>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</si>
  <si>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</si>
  <si>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</si>
  <si>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</si>
  <si>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</si>
  <si>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</si>
  <si>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</si>
  <si>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</si>
  <si>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</si>
  <si>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</si>
  <si>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</si>
  <si>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</si>
  <si>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</si>
  <si>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</si>
  <si>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</si>
  <si>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</si>
  <si>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</si>
  <si>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</si>
  <si>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</si>
  <si>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</si>
  <si>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</si>
  <si>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</si>
  <si>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</si>
  <si>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</si>
  <si>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</si>
  <si>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</si>
  <si>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</si>
  <si>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</si>
  <si>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</si>
  <si>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</si>
  <si>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</si>
  <si>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</si>
  <si>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</si>
  <si>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</si>
  <si>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</si>
  <si>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</si>
  <si>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</si>
  <si>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</si>
  <si>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</si>
  <si>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</si>
  <si>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</si>
  <si>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</si>
  <si>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</si>
  <si>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</si>
  <si>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</si>
  <si>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</si>
  <si>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</si>
  <si>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</si>
  <si>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</si>
  <si>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</si>
  <si>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</si>
  <si>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</si>
  <si>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</si>
  <si>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</si>
  <si>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</si>
  <si>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</si>
  <si>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</si>
  <si>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</si>
  <si>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</si>
  <si>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</si>
  <si>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</si>
  <si>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</si>
  <si>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</si>
  <si>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</si>
  <si>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</si>
  <si>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</si>
  <si>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</si>
  <si>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</si>
  <si>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</si>
  <si>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</si>
  <si>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</si>
  <si>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</si>
  <si>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</si>
  <si>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</si>
  <si>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</si>
  <si>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</si>
  <si>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</si>
  <si>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</si>
  <si>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</si>
  <si>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</si>
  <si>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</si>
  <si>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</si>
  <si>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</si>
  <si>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</si>
  <si>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</si>
  <si>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</si>
  <si>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</si>
  <si>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</si>
  <si>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</si>
  <si>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</si>
  <si>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</si>
  <si>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</si>
  <si>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</si>
  <si>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</si>
  <si>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</si>
  <si>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</si>
  <si>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</si>
  <si>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</si>
  <si>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</si>
  <si>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</si>
  <si>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</si>
  <si>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</si>
  <si>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</si>
  <si>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</si>
  <si>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</si>
  <si>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</si>
  <si>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</si>
  <si>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</si>
  <si>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</si>
  <si>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</si>
  <si>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</si>
  <si>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</si>
  <si>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</si>
  <si>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</si>
  <si>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</si>
  <si>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</si>
  <si>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</si>
  <si>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</si>
  <si>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</si>
  <si>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</si>
  <si>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</si>
  <si>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</si>
  <si>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</si>
  <si>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</si>
  <si>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</si>
  <si>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</si>
  <si>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</si>
  <si>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</si>
  <si>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</si>
  <si>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</si>
  <si>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</si>
  <si>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</si>
  <si>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</si>
  <si>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</si>
  <si>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</si>
  <si>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</si>
  <si>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</si>
  <si>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</si>
  <si>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</si>
  <si>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</si>
  <si>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</si>
  <si>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</si>
  <si>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</si>
  <si>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</si>
  <si>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</si>
  <si>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</si>
  <si>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</si>
  <si>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</si>
  <si>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</si>
  <si>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</si>
  <si>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</si>
  <si>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</si>
  <si>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</si>
  <si>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</si>
  <si>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</si>
  <si>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</si>
  <si>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</si>
  <si>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</si>
  <si>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</si>
  <si>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</si>
  <si>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</si>
  <si>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</si>
  <si>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</si>
  <si>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</si>
  <si>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</si>
  <si>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</si>
  <si>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</si>
  <si>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</si>
  <si>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</si>
  <si>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</si>
  <si>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</si>
  <si>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</si>
  <si>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</si>
  <si>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</si>
  <si>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</si>
  <si>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</si>
  <si>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</si>
  <si>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</si>
  <si>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</si>
  <si>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</si>
  <si>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</si>
  <si>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</si>
  <si>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</si>
  <si>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</si>
  <si>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</si>
  <si>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</si>
  <si>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</si>
  <si>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</si>
  <si>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</si>
  <si>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</si>
  <si>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</si>
  <si>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</si>
  <si>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</si>
  <si>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</si>
  <si>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</si>
  <si>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</si>
  <si>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</si>
  <si>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</si>
  <si>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</si>
  <si>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</si>
  <si>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</si>
  <si>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</si>
  <si>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</si>
  <si>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</si>
  <si>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</si>
  <si>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</si>
  <si>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</si>
  <si>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</si>
  <si>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</si>
  <si>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</si>
  <si>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</si>
  <si>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</si>
  <si>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</si>
  <si>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</si>
  <si>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</si>
  <si>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</si>
  <si>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</si>
  <si>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</si>
  <si>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</si>
  <si>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</si>
  <si>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</si>
  <si>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</si>
  <si>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</si>
  <si>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</si>
  <si>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</si>
  <si>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</si>
  <si>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</si>
  <si>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</si>
  <si>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</si>
  <si>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</si>
  <si>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</si>
  <si>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</si>
  <si>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</si>
  <si>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</si>
  <si>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</si>
  <si>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</si>
  <si>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</si>
  <si>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</si>
  <si>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</si>
  <si>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</si>
  <si>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</si>
  <si>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</si>
  <si>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</si>
  <si>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</si>
  <si>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</si>
  <si>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</si>
  <si>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</si>
  <si>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</si>
  <si>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</si>
  <si>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</si>
  <si>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</si>
  <si>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</si>
  <si>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</si>
  <si>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</si>
  <si>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</si>
  <si>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</si>
  <si>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</si>
  <si>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</si>
  <si>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</si>
  <si>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</si>
  <si>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</si>
  <si>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</si>
  <si>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</si>
  <si>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</si>
  <si>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</si>
  <si>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</si>
  <si>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</si>
  <si>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</si>
  <si>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</si>
  <si>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</si>
  <si>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</si>
  <si>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</si>
  <si>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</si>
  <si>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</si>
  <si>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</si>
  <si>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</si>
  <si>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</si>
  <si>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</si>
  <si>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</si>
  <si>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</si>
  <si>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</si>
  <si>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</si>
  <si>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</si>
  <si>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</si>
  <si>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</si>
  <si>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</si>
  <si>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</si>
  <si>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</si>
  <si>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</si>
  <si>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</si>
  <si>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</si>
  <si>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</si>
  <si>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</si>
  <si>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</si>
  <si>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</si>
  <si>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</si>
  <si>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</si>
  <si>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</si>
  <si>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</si>
  <si>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</si>
  <si>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</si>
  <si>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</si>
  <si>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</si>
  <si>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</si>
  <si>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</si>
  <si>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</si>
  <si>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</si>
  <si>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</si>
  <si>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</si>
  <si>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</si>
  <si>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</si>
  <si>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</si>
  <si>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</si>
  <si>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</si>
  <si>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</si>
  <si>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</si>
  <si>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</si>
  <si>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</si>
  <si>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</si>
  <si>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</si>
  <si>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</si>
  <si>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</si>
  <si>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</si>
  <si>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</si>
  <si>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</si>
  <si>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</si>
  <si>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</si>
  <si>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</si>
  <si>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</si>
  <si>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</si>
  <si>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</si>
  <si>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</si>
  <si>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</si>
  <si>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</si>
  <si>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</si>
  <si>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</si>
  <si>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</si>
  <si>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</si>
  <si>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</si>
  <si>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</si>
  <si>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</si>
  <si>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</si>
  <si>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</si>
  <si>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</si>
  <si>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</si>
  <si>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</si>
  <si>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</si>
  <si>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</si>
  <si>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</si>
  <si>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</si>
  <si>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</si>
  <si>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</si>
  <si>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</si>
  <si>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</si>
  <si>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</si>
  <si>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</si>
  <si>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</si>
  <si>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</si>
  <si>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</si>
  <si>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</si>
  <si>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</si>
  <si>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</si>
  <si>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</si>
  <si>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</si>
  <si>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</si>
  <si>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</si>
  <si>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</si>
  <si>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</si>
  <si>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</si>
  <si>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</si>
  <si>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</si>
  <si>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</si>
  <si>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</si>
  <si>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</si>
  <si>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</si>
  <si>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</si>
  <si>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</si>
  <si>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</si>
  <si>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</si>
  <si>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</si>
  <si>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</si>
  <si>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</si>
  <si>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</si>
  <si>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</si>
  <si>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</si>
  <si>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</si>
  <si>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</si>
  <si>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</si>
  <si>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</si>
  <si>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</si>
  <si>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</si>
  <si>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</si>
  <si>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</si>
  <si>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</si>
  <si>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</si>
  <si>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</si>
  <si>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</si>
  <si>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</si>
  <si>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</si>
  <si>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</si>
  <si>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</si>
  <si>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</si>
  <si>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</si>
  <si>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</si>
  <si>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</si>
  <si>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</si>
  <si>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</si>
  <si>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</si>
  <si>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</si>
  <si>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</si>
  <si>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</si>
  <si>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</si>
  <si>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</si>
  <si>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</si>
  <si>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</si>
  <si>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</si>
  <si>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</si>
  <si>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</si>
  <si>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</si>
  <si>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</si>
  <si>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</si>
  <si>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</si>
  <si>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</si>
  <si>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</si>
  <si>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</si>
  <si>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</si>
  <si>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</si>
  <si>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</si>
  <si>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</si>
  <si>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</si>
  <si>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</si>
  <si>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</si>
  <si>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</si>
  <si>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</si>
  <si>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</si>
  <si>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</si>
  <si>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</si>
  <si>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</si>
  <si>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</si>
  <si>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</si>
  <si>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</si>
  <si>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</si>
  <si>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</si>
  <si>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</si>
  <si>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</si>
  <si>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</si>
  <si>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</si>
  <si>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</si>
  <si>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</si>
  <si>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</si>
  <si>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</si>
  <si>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</si>
  <si>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</si>
  <si>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</si>
  <si>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</si>
  <si>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</si>
  <si>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</si>
  <si>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</si>
  <si>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</si>
  <si>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</si>
  <si>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</si>
  <si>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</si>
  <si>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</si>
  <si>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</si>
  <si>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</si>
  <si>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</si>
  <si>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</si>
  <si>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</si>
  <si>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</si>
  <si>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</si>
  <si>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</si>
  <si>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</si>
  <si>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</si>
  <si>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</si>
  <si>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</si>
  <si>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</si>
  <si>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</si>
  <si>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</si>
  <si>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</si>
  <si>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</si>
  <si>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</si>
  <si>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</si>
  <si>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</si>
  <si>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</si>
  <si>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</si>
  <si>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</si>
  <si>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</si>
  <si>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</si>
  <si>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</si>
  <si>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</si>
  <si>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</si>
  <si>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</si>
  <si>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</si>
  <si>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</si>
  <si>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</si>
  <si>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</si>
  <si>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</si>
  <si>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</si>
  <si>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</si>
  <si>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</si>
  <si>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</si>
  <si>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</si>
  <si>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</si>
  <si>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</si>
  <si>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</si>
  <si>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</si>
  <si>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</si>
  <si>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</si>
  <si>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</si>
  <si>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</si>
  <si>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</si>
  <si>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</si>
  <si>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</si>
  <si>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</si>
  <si>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</si>
  <si>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</si>
  <si>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</si>
  <si>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</si>
  <si>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</si>
  <si>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</si>
  <si>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</si>
  <si>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</si>
  <si>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</si>
  <si>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</si>
  <si>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</si>
  <si>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</si>
  <si>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</si>
  <si>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</si>
  <si>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</si>
  <si>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</si>
  <si>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</si>
  <si>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</si>
  <si>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</si>
  <si>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</si>
  <si>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</si>
  <si>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</si>
  <si>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</si>
  <si>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</si>
  <si>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</si>
  <si>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</si>
  <si>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</si>
  <si>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</si>
  <si>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</si>
  <si>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</si>
  <si>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</si>
  <si>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</si>
  <si>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</si>
  <si>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</si>
  <si>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</si>
  <si>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</si>
  <si>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</si>
  <si>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</si>
  <si>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</si>
  <si>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</si>
  <si>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</si>
  <si>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</si>
  <si>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</si>
  <si>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</si>
  <si>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</si>
  <si>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</si>
  <si>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</si>
  <si>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</si>
  <si>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</si>
  <si>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</si>
  <si>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</si>
  <si>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</si>
  <si>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</si>
  <si>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</si>
  <si>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</si>
  <si>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</si>
  <si>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</si>
  <si>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</si>
  <si>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</si>
  <si>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</si>
  <si>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</si>
  <si>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</si>
  <si>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</si>
  <si>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</si>
  <si>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</si>
  <si>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</si>
  <si>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</si>
  <si>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</si>
  <si>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</si>
  <si>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</si>
  <si>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</si>
  <si>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</si>
  <si>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</si>
  <si>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</si>
  <si>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</si>
  <si>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</si>
  <si>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</si>
  <si>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</si>
  <si>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</si>
  <si>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</si>
  <si>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</si>
  <si>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</si>
  <si>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</si>
  <si>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</si>
  <si>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</si>
  <si>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</si>
  <si>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</si>
  <si>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</si>
  <si>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</si>
  <si>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</si>
  <si>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</si>
  <si>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</si>
  <si>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</si>
  <si>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</si>
  <si>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</si>
  <si>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</si>
  <si>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</si>
  <si>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</si>
  <si>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</si>
  <si>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</si>
  <si>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</si>
  <si>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</si>
  <si>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</si>
  <si>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</si>
  <si>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</si>
  <si>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</si>
  <si>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</si>
  <si>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</si>
  <si>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</si>
  <si>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</si>
  <si>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</si>
  <si>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</si>
  <si>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</si>
  <si>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</si>
  <si>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</si>
  <si>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</si>
  <si>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</si>
  <si>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</si>
  <si>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</si>
  <si>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</si>
  <si>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</si>
  <si>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</si>
  <si>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</si>
  <si>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</si>
  <si>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</si>
  <si>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</si>
  <si>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</si>
  <si>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</si>
  <si>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</si>
  <si>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</si>
  <si>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</si>
  <si>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</si>
  <si>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</si>
  <si>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</si>
  <si>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</si>
  <si>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</si>
  <si>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</si>
  <si>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</si>
  <si>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</si>
  <si>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</si>
  <si>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</si>
  <si>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</si>
  <si>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</si>
  <si>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</si>
  <si>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</si>
  <si>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</si>
  <si>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</si>
  <si>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</si>
  <si>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</si>
  <si>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</si>
  <si>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</si>
  <si>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</si>
  <si>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</si>
  <si>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</si>
  <si>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</si>
  <si>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</si>
  <si>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</si>
  <si>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</si>
  <si>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</si>
  <si>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</si>
  <si>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</si>
  <si>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</si>
  <si>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</si>
  <si>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</si>
  <si>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</si>
  <si>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</si>
  <si>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</si>
  <si>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</si>
  <si>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</si>
  <si>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</si>
  <si>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</si>
  <si>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</si>
  <si>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</si>
  <si>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</si>
  <si>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</si>
  <si>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</si>
  <si>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</si>
  <si>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</si>
  <si>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</si>
  <si>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</si>
  <si>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</si>
  <si>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</si>
  <si>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</si>
  <si>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</si>
  <si>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</si>
  <si>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</si>
  <si>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</si>
  <si>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</si>
  <si>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</si>
  <si>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</si>
  <si>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</si>
  <si>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</si>
  <si>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</si>
  <si>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</si>
  <si>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</si>
  <si>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</si>
  <si>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</si>
  <si>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</si>
  <si>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</si>
  <si>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</si>
  <si>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</si>
  <si>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</si>
  <si>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</si>
  <si>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</si>
  <si>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</si>
  <si>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</si>
  <si>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</si>
  <si>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</si>
  <si>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</si>
  <si>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</si>
  <si>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</si>
  <si>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</si>
  <si>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</si>
  <si>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</si>
  <si>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</si>
  <si>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</si>
  <si>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</si>
  <si>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</si>
  <si>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</si>
  <si>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</si>
  <si>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</si>
  <si>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</si>
  <si>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</si>
  <si>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</si>
  <si>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</si>
  <si>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</si>
  <si>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</si>
  <si>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</si>
  <si>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</si>
  <si>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</si>
  <si>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</si>
  <si>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</si>
  <si>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</si>
  <si>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</si>
  <si>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</si>
  <si>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</si>
  <si>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</si>
  <si>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</si>
  <si>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</si>
  <si>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</si>
  <si>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</si>
  <si>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</si>
  <si>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</si>
  <si>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</si>
  <si>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</si>
  <si>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</si>
  <si>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</si>
  <si>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</si>
  <si>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</si>
  <si>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</si>
  <si>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</si>
  <si>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</si>
  <si>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</si>
  <si>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</si>
  <si>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</si>
  <si>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</si>
  <si>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</si>
  <si>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</si>
  <si>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</si>
  <si>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</si>
  <si>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</si>
  <si>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</si>
  <si>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</si>
  <si>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</si>
  <si>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</si>
  <si>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</si>
  <si>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</si>
  <si>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</si>
  <si>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</si>
  <si>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</si>
  <si>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</si>
  <si>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</si>
  <si>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</si>
  <si>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</si>
  <si>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</si>
  <si>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</si>
  <si>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</si>
  <si>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</si>
  <si>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</si>
  <si>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</si>
  <si>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</si>
  <si>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</si>
  <si>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</si>
  <si>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</si>
  <si>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</si>
  <si>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</si>
  <si>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</si>
  <si>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</si>
  <si>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</si>
  <si>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</si>
  <si>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</si>
  <si>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</si>
  <si>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</si>
  <si>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</si>
  <si>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</si>
  <si>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</si>
  <si>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</si>
  <si>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</si>
  <si>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</si>
  <si>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</si>
  <si>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</si>
  <si>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</si>
  <si>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</si>
  <si>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</si>
  <si>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</si>
  <si>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</si>
  <si>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</si>
  <si>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</si>
  <si>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</si>
  <si>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</si>
  <si>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</si>
  <si>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</si>
  <si>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</si>
  <si>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</si>
  <si>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</si>
  <si>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</si>
  <si>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</si>
  <si>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</si>
  <si>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</si>
  <si>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</si>
  <si>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</si>
  <si>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</si>
  <si>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</si>
  <si>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</si>
  <si>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</si>
  <si>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</si>
  <si>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</si>
  <si>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</si>
  <si>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</si>
  <si>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</si>
  <si>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</si>
  <si>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</si>
  <si>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</si>
  <si>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</si>
  <si>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</si>
  <si>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</si>
  <si>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</si>
  <si>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</si>
  <si>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</si>
  <si>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</si>
  <si>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</si>
  <si>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</si>
  <si>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</si>
  <si>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</si>
  <si>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</si>
  <si>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</si>
  <si>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</si>
  <si>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</si>
  <si>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</si>
  <si>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</si>
  <si>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</si>
  <si>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</si>
  <si>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</si>
  <si>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</si>
  <si>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</si>
  <si>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</si>
  <si>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</si>
  <si>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</si>
  <si>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</si>
  <si>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</si>
  <si>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</si>
  <si>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</si>
  <si>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</si>
  <si>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</si>
  <si>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</si>
  <si>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</si>
  <si>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</si>
  <si>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</si>
  <si>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</si>
  <si>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</si>
  <si>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</si>
  <si>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</si>
  <si>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</si>
  <si>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</si>
  <si>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</si>
  <si>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</si>
  <si>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</si>
  <si>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</si>
  <si>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</si>
  <si>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</si>
  <si>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</si>
  <si>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</si>
  <si>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</si>
  <si>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</si>
  <si>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</si>
  <si>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</si>
  <si>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</si>
  <si>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</si>
  <si>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</si>
  <si>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</si>
  <si>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</si>
  <si>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</si>
  <si>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</si>
  <si>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</si>
  <si>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</si>
  <si>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</si>
  <si>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</si>
  <si>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</si>
  <si>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</si>
  <si>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</si>
  <si>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</si>
  <si>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</si>
  <si>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</si>
  <si>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</si>
  <si>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</si>
  <si>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</si>
  <si>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</si>
  <si>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</si>
  <si>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</si>
  <si>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</si>
  <si>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</si>
  <si>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</si>
  <si>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</si>
  <si>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</si>
  <si>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</si>
  <si>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</si>
  <si>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</si>
  <si>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</si>
  <si>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</si>
  <si>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</si>
  <si>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</si>
  <si>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</si>
  <si>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</si>
  <si>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</si>
  <si>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</si>
  <si>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</si>
  <si>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</si>
  <si>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</si>
  <si>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</si>
  <si>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</si>
  <si>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</si>
  <si>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</si>
  <si>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</si>
  <si>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</si>
  <si>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</si>
  <si>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</si>
  <si>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</si>
  <si>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</si>
  <si>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</si>
  <si>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</si>
  <si>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</si>
  <si>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</si>
  <si>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</si>
  <si>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</si>
  <si>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</si>
  <si>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</si>
  <si>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</si>
  <si>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</si>
  <si>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</si>
  <si>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</si>
  <si>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</si>
  <si>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</si>
  <si>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</si>
  <si>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</si>
  <si>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</si>
  <si>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</si>
  <si>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</si>
  <si>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</si>
  <si>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</si>
  <si>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</si>
  <si>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</si>
  <si>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</si>
  <si>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</si>
  <si>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</si>
  <si>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</si>
  <si>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</si>
  <si>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</si>
  <si>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</si>
  <si>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</si>
  <si>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</si>
  <si>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</si>
  <si>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</si>
  <si>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</si>
  <si>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</si>
  <si>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</si>
  <si>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</si>
  <si>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</si>
  <si>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</si>
  <si>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</si>
  <si>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</si>
  <si>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</si>
  <si>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</si>
  <si>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</si>
  <si>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</si>
  <si>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</si>
  <si>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</si>
  <si>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</si>
  <si>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</si>
  <si>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</si>
  <si>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</si>
  <si>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</si>
  <si>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</si>
  <si>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</si>
  <si>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</si>
  <si>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</si>
  <si>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</si>
  <si>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</si>
  <si>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</si>
  <si>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</si>
  <si>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</si>
  <si>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</si>
  <si>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</si>
  <si>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</si>
  <si>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</si>
  <si>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</si>
  <si>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</si>
  <si>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</si>
  <si>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</si>
  <si>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</si>
  <si>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</si>
  <si>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</si>
  <si>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</si>
  <si>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</si>
  <si>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</si>
  <si>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</si>
  <si>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</si>
  <si>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</si>
  <si>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</si>
  <si>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</si>
  <si>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</si>
  <si>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</si>
  <si>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</si>
  <si>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</si>
  <si>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</si>
  <si>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</si>
  <si>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</si>
  <si>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</si>
  <si>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</si>
  <si>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</si>
  <si>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</si>
  <si>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</si>
  <si>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</si>
  <si>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</si>
  <si>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</si>
  <si>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</si>
  <si>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</si>
  <si>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</si>
  <si>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</si>
  <si>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</si>
  <si>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</si>
  <si>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</si>
  <si>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</si>
  <si>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</si>
  <si>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</si>
  <si>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</si>
  <si>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</si>
  <si>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</si>
  <si>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</si>
  <si>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</si>
  <si>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</si>
  <si>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</si>
  <si>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</si>
  <si>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</si>
  <si>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</si>
  <si>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</si>
  <si>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</si>
  <si>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</si>
  <si>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</si>
  <si>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</si>
  <si>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</si>
  <si>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</si>
  <si>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</si>
  <si>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</si>
  <si>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</si>
  <si>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</si>
  <si>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</si>
  <si>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</si>
  <si>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</si>
  <si>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</si>
  <si>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</si>
  <si>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</si>
  <si>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</si>
  <si>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</si>
  <si>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</si>
  <si>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</si>
  <si>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</si>
  <si>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</si>
  <si>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</si>
  <si>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</si>
  <si>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</si>
  <si>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</si>
  <si>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</si>
  <si>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</si>
  <si>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</si>
  <si>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</si>
  <si>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</si>
  <si>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</si>
  <si>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</si>
  <si>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</si>
  <si>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</si>
  <si>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</si>
  <si>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</si>
  <si>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</si>
  <si>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</si>
  <si>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</si>
  <si>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</si>
  <si>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</si>
  <si>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</si>
  <si>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</si>
  <si>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</si>
  <si>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</si>
  <si>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</si>
  <si>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</si>
  <si>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</si>
  <si>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</si>
  <si>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</si>
  <si>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</si>
  <si>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</si>
  <si>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</si>
  <si>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</si>
  <si>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</si>
  <si>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</si>
  <si>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</si>
  <si>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</si>
  <si>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</si>
  <si>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</si>
  <si>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</si>
  <si>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</si>
  <si>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</si>
  <si>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</si>
  <si>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</si>
  <si>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</si>
  <si>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</si>
  <si>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</si>
  <si>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</si>
  <si>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</si>
  <si>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</si>
  <si>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</si>
  <si>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</si>
  <si>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</si>
  <si>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</si>
  <si>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</si>
  <si>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</si>
  <si>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</si>
  <si>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</si>
  <si>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</si>
  <si>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</si>
  <si>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</si>
  <si>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</si>
  <si>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</si>
  <si>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</si>
  <si>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</si>
  <si>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</si>
  <si>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</si>
  <si>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</si>
  <si>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</si>
  <si>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</si>
  <si>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</si>
  <si>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</si>
  <si>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</si>
  <si>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</si>
  <si>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</si>
  <si>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</si>
  <si>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</si>
  <si>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</si>
  <si>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</si>
  <si>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</si>
  <si>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</si>
  <si>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</si>
  <si>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</si>
  <si>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</si>
  <si>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</si>
  <si>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</si>
  <si>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</si>
  <si>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</si>
  <si>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</si>
  <si>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</si>
  <si>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</si>
  <si>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</si>
  <si>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</si>
  <si>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</si>
  <si>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</si>
  <si>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</si>
  <si>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</si>
  <si>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</si>
  <si>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</si>
  <si>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</si>
  <si>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</si>
  <si>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</si>
  <si>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</si>
  <si>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</si>
  <si>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</si>
  <si>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</si>
  <si>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</si>
  <si>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</si>
  <si>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</si>
  <si>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</si>
  <si>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</si>
  <si>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</si>
  <si>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</si>
  <si>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</si>
  <si>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</si>
  <si>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</si>
  <si>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</si>
  <si>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</si>
  <si>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</si>
  <si>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</si>
  <si>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</si>
  <si>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</si>
  <si>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</si>
  <si>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</si>
  <si>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</si>
  <si>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</si>
  <si>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</si>
  <si>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</si>
  <si>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</si>
  <si>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</si>
  <si>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</si>
  <si>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</si>
  <si>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</si>
  <si>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</si>
  <si>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</si>
  <si>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</si>
  <si>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</si>
  <si>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</si>
  <si>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</si>
  <si>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</si>
  <si>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</si>
  <si>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</si>
  <si>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</si>
  <si>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</si>
  <si>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</si>
  <si>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</si>
  <si>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</si>
  <si>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</si>
  <si>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</si>
  <si>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</si>
  <si>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</si>
  <si>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</si>
  <si>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</si>
  <si>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</si>
  <si>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</si>
  <si>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</si>
  <si>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</si>
  <si>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</si>
  <si>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</si>
  <si>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</si>
  <si>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</si>
  <si>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</si>
  <si>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</si>
  <si>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</si>
  <si>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</si>
  <si>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</si>
  <si>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</si>
  <si>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</si>
  <si>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</si>
  <si>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</si>
  <si>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</si>
  <si>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</si>
  <si>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</si>
  <si>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</si>
  <si>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</si>
  <si>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</si>
  <si>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</si>
  <si>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</si>
  <si>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</si>
  <si>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</si>
  <si>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</si>
  <si>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</si>
  <si>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</si>
  <si>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</si>
  <si>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</si>
  <si>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</si>
  <si>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</si>
  <si>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</si>
  <si>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</si>
  <si>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</si>
  <si>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</si>
  <si>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</si>
  <si>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</si>
  <si>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</si>
  <si>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</si>
  <si>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</si>
  <si>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</si>
  <si>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</si>
  <si>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</si>
  <si>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</si>
  <si>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</si>
  <si>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</si>
  <si>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</si>
  <si>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</si>
  <si>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</si>
  <si>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</si>
  <si>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</si>
  <si>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</si>
  <si>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</si>
  <si>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</si>
  <si>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</si>
  <si>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</si>
  <si>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</si>
  <si>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</si>
  <si>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</si>
  <si>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</si>
  <si>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</si>
  <si>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</si>
  <si>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</si>
  <si>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</si>
  <si>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</si>
  <si>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</si>
  <si>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</si>
  <si>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</si>
  <si>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</si>
  <si>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</si>
  <si>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</si>
  <si>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</si>
  <si>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</si>
  <si>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</si>
  <si>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</si>
  <si>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</si>
  <si>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</si>
  <si>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</si>
  <si>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</si>
  <si>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</si>
  <si>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</si>
  <si>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</si>
  <si>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</si>
  <si>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</si>
  <si>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</si>
  <si>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</si>
  <si>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</si>
  <si>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</si>
  <si>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</si>
  <si>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</si>
  <si>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</si>
  <si>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</si>
  <si>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</si>
  <si>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</si>
  <si>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</si>
  <si>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</si>
  <si>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</si>
  <si>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</si>
  <si>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</si>
  <si>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</si>
  <si>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</si>
  <si>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</si>
  <si>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</si>
  <si>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</si>
  <si>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</si>
  <si>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</si>
  <si>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</si>
  <si>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</si>
  <si>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</si>
  <si>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</si>
  <si>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</si>
  <si>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</si>
  <si>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</si>
  <si>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</si>
  <si>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</si>
  <si>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</si>
  <si>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</si>
  <si>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</si>
  <si>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</si>
  <si>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</si>
  <si>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</si>
  <si>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</si>
  <si>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</si>
  <si>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</si>
  <si>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</si>
  <si>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</si>
  <si>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</si>
  <si>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</si>
  <si>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</si>
  <si>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</si>
  <si>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</si>
  <si>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</si>
  <si>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</si>
  <si>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</si>
  <si>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</si>
  <si>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</si>
  <si>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</si>
  <si>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</si>
  <si>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</si>
  <si>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</si>
  <si>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</si>
  <si>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</si>
  <si>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</si>
  <si>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</si>
  <si>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</si>
  <si>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</si>
  <si>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</si>
  <si>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</si>
  <si>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</si>
  <si>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</si>
  <si>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</si>
  <si>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</si>
  <si>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</si>
  <si>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</si>
  <si>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</si>
  <si>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</si>
  <si>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</si>
  <si>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</si>
  <si>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</si>
  <si>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</si>
  <si>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</si>
  <si>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</si>
  <si>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</si>
  <si>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</si>
  <si>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</si>
  <si>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</si>
  <si>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</si>
  <si>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</si>
  <si>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</si>
  <si>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</si>
  <si>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</si>
  <si>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</si>
  <si>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</si>
  <si>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</si>
  <si>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</si>
  <si>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</si>
  <si>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</si>
  <si>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</si>
  <si>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</si>
  <si>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</si>
  <si>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</si>
  <si>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</si>
  <si>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</si>
  <si>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</si>
  <si>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</si>
  <si>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</si>
  <si>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</si>
  <si>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</si>
  <si>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</si>
  <si>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</si>
  <si>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</si>
  <si>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</si>
  <si>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</si>
  <si>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</si>
  <si>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</si>
  <si>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</si>
  <si>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</si>
  <si>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</si>
  <si>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</si>
  <si>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</si>
  <si>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</si>
  <si>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</si>
  <si>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</si>
  <si>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</si>
  <si>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</si>
  <si>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</si>
  <si>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</si>
  <si>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</si>
  <si>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</si>
  <si>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</si>
  <si>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</si>
  <si>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</si>
  <si>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</si>
  <si>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</si>
  <si>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</si>
  <si>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</si>
  <si>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</si>
  <si>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</si>
  <si>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</si>
  <si>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</si>
  <si>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</si>
  <si>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</si>
  <si>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</si>
  <si>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</si>
  <si>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</si>
  <si>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</si>
  <si>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</si>
  <si>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</si>
  <si>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</si>
  <si>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</si>
  <si>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</si>
  <si>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</si>
  <si>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</si>
  <si>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</si>
  <si>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</si>
  <si>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</si>
  <si>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</si>
  <si>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</si>
  <si>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</si>
  <si>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</si>
  <si>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</si>
  <si>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</si>
  <si>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</si>
  <si>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</si>
  <si>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</si>
  <si>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</si>
  <si>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</si>
  <si>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</si>
  <si>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</si>
  <si>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</si>
  <si>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</si>
  <si>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</si>
  <si>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</si>
  <si>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</si>
  <si>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</si>
  <si>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</si>
  <si>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</si>
  <si>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</si>
  <si>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</si>
  <si>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</si>
  <si>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</si>
  <si>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</si>
  <si>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</si>
  <si>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</si>
  <si>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</si>
  <si>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</si>
  <si>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</si>
  <si>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</si>
  <si>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</si>
  <si>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</si>
  <si>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</si>
  <si>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</si>
  <si>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</si>
  <si>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</si>
  <si>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</si>
  <si>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</si>
  <si>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</si>
  <si>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</si>
  <si>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</si>
  <si>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</si>
  <si>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</si>
  <si>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</si>
  <si>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</si>
  <si>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</si>
  <si>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</si>
  <si>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</si>
  <si>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</si>
  <si>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</si>
  <si>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</si>
  <si>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</si>
  <si>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</si>
  <si>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</si>
  <si>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</si>
  <si>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</si>
  <si>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</si>
  <si>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</si>
  <si>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</si>
  <si>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</si>
  <si>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</si>
  <si>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</si>
  <si>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</si>
  <si>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</si>
  <si>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</si>
  <si>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</si>
  <si>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</si>
  <si>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</si>
  <si>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</si>
  <si>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</si>
  <si>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</si>
  <si>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</si>
  <si>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</si>
  <si>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</si>
  <si>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</si>
  <si>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</si>
  <si>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</si>
  <si>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</si>
  <si>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</si>
  <si>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</si>
  <si>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</si>
  <si>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</si>
  <si>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</si>
  <si>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</si>
  <si>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</si>
  <si>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</si>
  <si>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</si>
  <si>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</si>
  <si>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</si>
  <si>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</si>
  <si>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</si>
  <si>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</si>
  <si>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</si>
  <si>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</si>
  <si>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</si>
  <si>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</si>
  <si>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</si>
  <si>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</si>
  <si>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</si>
  <si>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</si>
  <si>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</si>
  <si>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</si>
  <si>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</si>
  <si>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</si>
  <si>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</si>
  <si>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</si>
  <si>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</si>
  <si>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</si>
  <si>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</si>
  <si>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</si>
  <si>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</si>
  <si>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</si>
  <si>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</si>
  <si>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</si>
  <si>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</si>
  <si>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</si>
  <si>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</si>
  <si>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</si>
  <si>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</si>
  <si>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</si>
  <si>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</si>
  <si>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</si>
  <si>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</si>
  <si>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</si>
  <si>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</si>
  <si>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</si>
  <si>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</si>
  <si>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</si>
  <si>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</si>
  <si>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</si>
  <si>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</si>
  <si>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</si>
  <si>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</si>
  <si>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</si>
  <si>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</si>
  <si>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</si>
  <si>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</si>
  <si>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</si>
  <si>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</si>
  <si>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</si>
  <si>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</si>
  <si>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</si>
  <si>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</si>
  <si>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</si>
  <si>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</si>
  <si>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</si>
  <si>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</si>
  <si>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</si>
  <si>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</si>
  <si>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</si>
  <si>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</si>
  <si>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</si>
  <si>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</si>
  <si>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</si>
  <si>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</si>
  <si>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</si>
  <si>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</si>
  <si>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</si>
  <si>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</si>
  <si>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</si>
  <si>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</si>
  <si>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</si>
  <si>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</si>
  <si>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</si>
  <si>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</si>
  <si>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</si>
  <si>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</si>
  <si>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</si>
  <si>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</si>
  <si>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</si>
  <si>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</si>
  <si>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</si>
  <si>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</si>
  <si>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</si>
  <si>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</si>
  <si>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</si>
  <si>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</si>
  <si>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</si>
  <si>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</si>
  <si>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</si>
  <si>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</si>
  <si>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</si>
  <si>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</si>
  <si>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</si>
  <si>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</si>
  <si>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</si>
  <si>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</si>
  <si>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</si>
  <si>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</si>
  <si>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</si>
  <si>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</si>
  <si>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</si>
  <si>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</si>
  <si>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</si>
  <si>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</si>
  <si>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</si>
  <si>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</si>
  <si>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</si>
  <si>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</si>
  <si>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</si>
  <si>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</si>
  <si>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</si>
  <si>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</si>
  <si>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</si>
  <si>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</si>
  <si>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</si>
  <si>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</si>
  <si>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</si>
  <si>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</si>
  <si>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</si>
  <si>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</si>
  <si>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</si>
  <si>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</si>
  <si>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</si>
  <si>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</si>
  <si>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</si>
  <si>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</si>
  <si>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</si>
  <si>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</si>
  <si>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</si>
  <si>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</si>
  <si>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</si>
  <si>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</si>
  <si>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</si>
  <si>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</si>
  <si>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</si>
  <si>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</si>
  <si>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</si>
  <si>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</si>
  <si>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</si>
  <si>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</si>
  <si>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</si>
  <si>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</si>
  <si>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</si>
  <si>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</si>
  <si>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</si>
  <si>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</si>
  <si>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</si>
  <si>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</si>
  <si>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</si>
  <si>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</si>
  <si>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</si>
  <si>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</si>
  <si>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</si>
  <si>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</si>
  <si>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</si>
  <si>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</si>
  <si>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</si>
  <si>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</si>
  <si>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</si>
  <si>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</si>
  <si>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</si>
  <si>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</si>
  <si>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</si>
  <si>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</si>
  <si>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</si>
  <si>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</si>
  <si>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</si>
  <si>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</si>
  <si>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</si>
  <si>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</si>
  <si>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</si>
  <si>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</si>
  <si>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</si>
  <si>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</si>
  <si>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</si>
  <si>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</si>
  <si>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</si>
  <si>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</si>
  <si>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</si>
  <si>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</si>
  <si>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</si>
  <si>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</si>
  <si>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</si>
  <si>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</si>
  <si>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</si>
  <si>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</si>
  <si>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</si>
  <si>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</si>
  <si>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</si>
  <si>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</si>
  <si>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</si>
  <si>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</si>
  <si>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</si>
  <si>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</si>
  <si>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</si>
  <si>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</si>
  <si>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</si>
  <si>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</si>
  <si>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</si>
  <si>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</si>
  <si>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</si>
  <si>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</si>
  <si>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</si>
  <si>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</si>
  <si>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</si>
  <si>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</si>
  <si>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</si>
  <si>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</si>
  <si>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</si>
  <si>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</si>
  <si>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</si>
  <si>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</si>
  <si>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</si>
  <si>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</si>
  <si>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</si>
  <si>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</si>
  <si>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</si>
  <si>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</si>
  <si>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</si>
  <si>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</si>
  <si>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</si>
  <si>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</si>
  <si>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</si>
  <si>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</si>
  <si>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</si>
  <si>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</si>
  <si>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</si>
  <si>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</si>
  <si>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</si>
  <si>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</si>
  <si>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</si>
  <si>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</si>
  <si>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</si>
  <si>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</si>
  <si>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</si>
  <si>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</si>
  <si>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</si>
  <si>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</si>
  <si>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</si>
  <si>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</si>
  <si>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</si>
  <si>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</si>
  <si>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</si>
  <si>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</si>
  <si>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</si>
  <si>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</si>
  <si>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</si>
  <si>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</si>
  <si>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</si>
  <si>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</si>
  <si>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</si>
  <si>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</si>
  <si>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</si>
  <si>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</si>
  <si>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</si>
  <si>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</si>
  <si>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</si>
  <si>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</si>
  <si>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</si>
  <si>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</si>
  <si>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</si>
  <si>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</si>
  <si>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</si>
  <si>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</si>
  <si>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</si>
  <si>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</si>
  <si>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</si>
  <si>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</si>
  <si>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</si>
  <si>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</si>
  <si>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</si>
  <si>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</si>
  <si>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</si>
  <si>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</si>
  <si>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</si>
  <si>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</si>
  <si>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</si>
  <si>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</si>
  <si>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</si>
  <si>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</si>
  <si>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</si>
  <si>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</si>
  <si>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</si>
  <si>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</si>
  <si>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</si>
  <si>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</si>
  <si>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</si>
  <si>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</si>
  <si>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</si>
  <si>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</si>
  <si>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</si>
  <si>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</si>
  <si>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</si>
  <si>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</si>
  <si>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</si>
  <si>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</si>
  <si>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</si>
  <si>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</si>
  <si>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</si>
  <si>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</si>
  <si>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</si>
  <si>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</si>
  <si>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</si>
  <si>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</si>
  <si>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</si>
  <si>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</si>
  <si>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</si>
  <si>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</si>
  <si>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</si>
  <si>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</si>
  <si>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</si>
  <si>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</si>
  <si>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</si>
  <si>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</si>
  <si>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</si>
  <si>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</si>
  <si>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</si>
  <si>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</si>
  <si>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</si>
  <si>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</si>
  <si>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</si>
  <si>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</si>
  <si>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</si>
  <si>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</si>
  <si>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</si>
  <si>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</si>
  <si>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</si>
  <si>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</si>
  <si>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</si>
  <si>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</si>
  <si>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</si>
  <si>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</si>
  <si>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</si>
  <si>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</si>
  <si>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</si>
  <si>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</si>
  <si>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</si>
  <si>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</si>
  <si>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</si>
  <si>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</si>
  <si>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</si>
  <si>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</si>
  <si>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</si>
  <si>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</si>
  <si>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</si>
  <si>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</si>
  <si>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</si>
  <si>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</si>
  <si>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</si>
  <si>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</si>
  <si>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</si>
  <si>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</si>
  <si>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</si>
  <si>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</si>
  <si>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</si>
  <si>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</si>
  <si>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</si>
  <si>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</si>
  <si>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</si>
  <si>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</si>
  <si>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</si>
  <si>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</si>
  <si>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</si>
  <si>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</si>
  <si>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</si>
  <si>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</si>
  <si>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</si>
  <si>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</si>
  <si>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</si>
  <si>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</si>
  <si>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</si>
  <si>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</si>
  <si>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</si>
  <si>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</si>
  <si>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</si>
  <si>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</si>
  <si>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</si>
  <si>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</si>
  <si>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</si>
  <si>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</si>
  <si>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</si>
  <si>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</si>
  <si>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</si>
  <si>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</si>
  <si>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</si>
  <si>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</si>
  <si>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</si>
  <si>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</si>
  <si>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</si>
  <si>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</si>
  <si>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</si>
  <si>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</si>
  <si>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</si>
  <si>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</si>
  <si>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</si>
  <si>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</si>
  <si>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</si>
  <si>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</si>
  <si>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</si>
  <si>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</si>
  <si>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</si>
  <si>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</si>
  <si>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</si>
  <si>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</si>
  <si>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</si>
  <si>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</si>
  <si>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</si>
  <si>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</si>
  <si>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</si>
  <si>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</si>
  <si>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</si>
  <si>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</si>
  <si>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</si>
  <si>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</si>
  <si>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</si>
  <si>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</si>
  <si>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</si>
  <si>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</si>
  <si>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</si>
  <si>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</si>
  <si>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</si>
  <si>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</si>
  <si>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</si>
  <si>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</si>
  <si>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</si>
  <si>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</si>
  <si>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</si>
  <si>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</si>
  <si>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</si>
  <si>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</si>
  <si>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</si>
  <si>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</si>
  <si>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</si>
  <si>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</si>
  <si>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</si>
  <si>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</si>
  <si>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</si>
  <si>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</si>
  <si>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</si>
  <si>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</si>
  <si>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</si>
  <si>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</si>
  <si>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</si>
  <si>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</si>
  <si>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</si>
  <si>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</si>
  <si>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</si>
  <si>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</si>
  <si>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</si>
  <si>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</si>
  <si>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</si>
  <si>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</si>
  <si>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</si>
  <si>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</si>
  <si>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</si>
  <si>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</si>
  <si>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</si>
  <si>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</si>
  <si>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</si>
  <si>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</si>
  <si>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</si>
  <si>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</si>
  <si>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</si>
  <si>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</si>
  <si>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</si>
  <si>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</si>
  <si>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</si>
  <si>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</si>
  <si>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</si>
  <si>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</si>
  <si>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</si>
  <si>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</si>
  <si>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</si>
  <si>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</si>
  <si>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</si>
  <si>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</si>
  <si>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</si>
  <si>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</si>
  <si>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</si>
  <si>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</si>
  <si>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</si>
  <si>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</si>
  <si>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</si>
  <si>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</si>
  <si>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</si>
  <si>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</si>
  <si>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</si>
  <si>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</si>
  <si>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</si>
  <si>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</si>
  <si>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</si>
  <si>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</si>
  <si>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</si>
  <si>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</si>
  <si>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</si>
  <si>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</si>
  <si>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</si>
  <si>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</si>
  <si>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</si>
  <si>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</si>
  <si>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</si>
  <si>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</si>
  <si>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</si>
  <si>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</si>
  <si>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</si>
  <si>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</si>
  <si>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</si>
  <si>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</si>
  <si>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</si>
  <si>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</si>
  <si>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</si>
  <si>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</si>
  <si>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</si>
  <si>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</si>
  <si>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</si>
  <si>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</si>
  <si>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</si>
  <si>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</si>
  <si>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</si>
  <si>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</si>
  <si>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</si>
  <si>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</si>
  <si>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</si>
  <si>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</si>
  <si>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</si>
  <si>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</si>
  <si>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</si>
  <si>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</si>
  <si>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</si>
  <si>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</si>
  <si>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</si>
  <si>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</si>
  <si>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</si>
  <si>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</si>
  <si>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</si>
  <si>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</si>
  <si>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</si>
  <si>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</si>
  <si>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</si>
  <si>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</si>
  <si>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</si>
  <si>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</si>
  <si>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</si>
  <si>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</si>
  <si>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</si>
  <si>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</si>
  <si>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</si>
  <si>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</si>
  <si>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</si>
  <si>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</si>
  <si>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</si>
  <si>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</si>
  <si>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</si>
  <si>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</si>
  <si>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</si>
  <si>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</si>
  <si>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</si>
  <si>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</si>
  <si>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</si>
  <si>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</si>
  <si>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</si>
  <si>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</si>
  <si>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</si>
  <si>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</si>
  <si>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</si>
  <si>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</si>
  <si>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</si>
  <si>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</si>
  <si>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</si>
  <si>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</si>
  <si>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</si>
  <si>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</si>
  <si>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</si>
  <si>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</si>
  <si>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</si>
  <si>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</si>
  <si>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</si>
  <si>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</si>
  <si>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</si>
  <si>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</si>
  <si>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</si>
  <si>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</si>
  <si>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</si>
  <si>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</si>
  <si>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</si>
  <si>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</si>
  <si>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</si>
  <si>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</si>
  <si>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</si>
  <si>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</si>
  <si>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</si>
  <si>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</si>
  <si>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</si>
  <si>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</si>
  <si>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</si>
  <si>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</si>
  <si>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</si>
  <si>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</si>
  <si>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</si>
  <si>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</si>
  <si>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</si>
  <si>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</si>
  <si>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</si>
  <si>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</si>
  <si>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</si>
  <si>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</si>
  <si>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</si>
  <si>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</si>
  <si>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</si>
  <si>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</si>
  <si>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</si>
  <si>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</si>
  <si>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</si>
  <si>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</si>
  <si>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</si>
  <si>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</si>
  <si>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</si>
  <si>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</si>
  <si>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</si>
  <si>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</si>
  <si>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</si>
  <si>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</si>
  <si>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</si>
  <si>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</si>
  <si>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</si>
  <si>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</si>
  <si>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</si>
  <si>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</si>
  <si>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</si>
  <si>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</si>
  <si>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</si>
  <si>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</si>
  <si>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</si>
  <si>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</si>
  <si>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</si>
  <si>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</si>
  <si>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</si>
  <si>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</si>
  <si>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</si>
  <si>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</si>
  <si>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</si>
  <si>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</si>
  <si>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</si>
  <si>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</si>
  <si>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</si>
  <si>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</si>
  <si>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</si>
  <si>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</si>
  <si>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</si>
  <si>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</si>
  <si>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</si>
  <si>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</si>
  <si>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</si>
  <si>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</si>
  <si>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</si>
  <si>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</si>
  <si>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</si>
  <si>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</si>
  <si>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</si>
  <si>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</si>
  <si>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</si>
  <si>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</si>
  <si>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</si>
  <si>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</si>
  <si>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</si>
  <si>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</si>
  <si>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</si>
  <si>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</si>
  <si>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</si>
  <si>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</si>
  <si>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</si>
  <si>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</si>
  <si>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</si>
  <si>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</si>
  <si>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</si>
  <si>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</si>
  <si>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</si>
  <si>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</si>
  <si>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</si>
  <si>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</si>
  <si>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</si>
  <si>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</si>
  <si>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</si>
  <si>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</si>
  <si>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</si>
  <si>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</si>
  <si>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</si>
  <si>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</si>
  <si>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</si>
  <si>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</si>
  <si>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</si>
  <si>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</si>
  <si>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</si>
  <si>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</si>
  <si>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</si>
  <si>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</si>
  <si>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</si>
  <si>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</si>
  <si>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</si>
  <si>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</si>
  <si>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</si>
  <si>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</si>
  <si>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</si>
  <si>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</si>
  <si>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</si>
  <si>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</si>
  <si>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</si>
  <si>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</si>
  <si>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</si>
  <si>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</si>
  <si>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</si>
  <si>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</si>
  <si>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</si>
  <si>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</si>
  <si>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</si>
  <si>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</si>
  <si>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</si>
  <si>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</si>
  <si>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</si>
  <si>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</si>
  <si>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</si>
  <si>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</si>
  <si>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</si>
  <si>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</si>
  <si>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</si>
  <si>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</si>
  <si>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</si>
  <si>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</si>
  <si>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</si>
  <si>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</si>
  <si>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</si>
  <si>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</si>
  <si>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</si>
  <si>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</si>
  <si>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</si>
  <si>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</si>
  <si>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</si>
  <si>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</si>
  <si>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</si>
  <si>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</si>
  <si>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</si>
  <si>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</si>
  <si>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</si>
  <si>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</si>
  <si>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</si>
  <si>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</si>
  <si>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</si>
  <si>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</si>
  <si>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</si>
  <si>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</si>
  <si>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</si>
  <si>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</si>
  <si>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</si>
  <si>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</si>
  <si>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</si>
  <si>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</si>
  <si>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</si>
  <si>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</si>
  <si>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</si>
  <si>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</si>
  <si>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</si>
  <si>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</si>
  <si>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</si>
  <si>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</si>
  <si>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</si>
  <si>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</si>
  <si>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</si>
  <si>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</si>
  <si>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</si>
  <si>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</si>
  <si>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</si>
  <si>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</si>
  <si>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</si>
  <si>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</si>
  <si>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</si>
  <si>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</si>
  <si>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</si>
  <si>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</si>
  <si>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</si>
  <si>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</si>
  <si>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</si>
  <si>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</si>
  <si>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</si>
  <si>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</si>
  <si>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</si>
  <si>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</si>
  <si>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</si>
  <si>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</si>
  <si>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</si>
  <si>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</si>
  <si>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</si>
  <si>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</si>
  <si>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</si>
  <si>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</si>
  <si>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</si>
  <si>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</si>
  <si>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</si>
  <si>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</si>
  <si>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</si>
  <si>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</si>
  <si>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</si>
  <si>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</si>
  <si>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</si>
  <si>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</si>
  <si>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</si>
  <si>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</si>
  <si>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</si>
  <si>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</si>
  <si>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</si>
  <si>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</si>
  <si>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</si>
  <si>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</si>
  <si>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</si>
  <si>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</si>
  <si>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</si>
  <si>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</si>
  <si>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</si>
  <si>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</si>
  <si>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</si>
  <si>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</si>
  <si>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</si>
  <si>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</si>
  <si>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</si>
  <si>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</si>
  <si>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</si>
  <si>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</si>
  <si>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</si>
  <si>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</si>
  <si>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</si>
  <si>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</si>
  <si>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</si>
  <si>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</si>
  <si>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</si>
  <si>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</si>
  <si>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</si>
  <si>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</si>
  <si>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</si>
  <si>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</si>
  <si>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</si>
  <si>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</si>
  <si>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</si>
  <si>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</si>
  <si>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</si>
  <si>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</si>
  <si>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</si>
  <si>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</si>
  <si>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</si>
  <si>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</si>
  <si>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</si>
  <si>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</si>
  <si>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</si>
  <si>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</si>
  <si>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</si>
  <si>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</si>
  <si>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</si>
  <si>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</si>
  <si>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</si>
  <si>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</si>
  <si>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</si>
  <si>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</si>
  <si>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</si>
  <si>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</si>
  <si>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</si>
  <si>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</si>
  <si>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</si>
  <si>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</si>
  <si>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</si>
  <si>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</si>
  <si>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</si>
  <si>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</si>
  <si>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</si>
  <si>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</si>
  <si>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</si>
  <si>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</si>
  <si>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</si>
  <si>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</si>
  <si>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</si>
  <si>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</si>
  <si>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</si>
  <si>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</si>
  <si>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</si>
  <si>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</si>
  <si>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</si>
  <si>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</si>
  <si>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</si>
  <si>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</si>
  <si>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</si>
  <si>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</si>
  <si>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</si>
  <si>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</si>
  <si>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</si>
  <si>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</si>
  <si>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</si>
  <si>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</si>
  <si>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</si>
  <si>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</si>
  <si>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</si>
  <si>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</si>
  <si>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</si>
  <si>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</si>
  <si>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</si>
  <si>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</si>
  <si>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</si>
  <si>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</si>
  <si>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</si>
  <si>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</si>
  <si>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</si>
  <si>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</si>
  <si>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</si>
  <si>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</si>
  <si>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</si>
  <si>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</si>
  <si>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</si>
  <si>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</si>
  <si>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</si>
  <si>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</si>
  <si>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</si>
  <si>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</si>
  <si>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</si>
  <si>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</si>
  <si>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</si>
  <si>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</si>
  <si>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</si>
  <si>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</si>
  <si>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</si>
  <si>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</si>
  <si>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</si>
  <si>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</si>
  <si>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</si>
  <si>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</si>
  <si>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</si>
  <si>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</si>
  <si>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</si>
  <si>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</si>
  <si>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</si>
  <si>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</si>
  <si>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</si>
  <si>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</si>
  <si>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</si>
  <si>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</si>
  <si>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</si>
  <si>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</si>
  <si>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</si>
  <si>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</si>
  <si>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</si>
  <si>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</si>
  <si>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</si>
  <si>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</si>
  <si>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</si>
  <si>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</si>
  <si>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</si>
  <si>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</si>
  <si>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</si>
  <si>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</si>
  <si>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</si>
  <si>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</si>
  <si>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</si>
  <si>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</si>
  <si>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</si>
  <si>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</si>
  <si>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</si>
  <si>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</si>
  <si>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</si>
  <si>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</si>
  <si>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</si>
  <si>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</si>
  <si>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</si>
  <si>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</si>
  <si>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</si>
  <si>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</si>
  <si>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</si>
  <si>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</si>
  <si>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</si>
  <si>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</si>
  <si>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</si>
  <si>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</si>
  <si>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</si>
  <si>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</si>
  <si>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</si>
  <si>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</si>
  <si>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</si>
  <si>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</si>
  <si>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</si>
  <si>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</si>
  <si>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</si>
  <si>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</si>
  <si>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</si>
  <si>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</si>
  <si>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</si>
  <si>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</si>
  <si>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</si>
  <si>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</si>
  <si>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</si>
  <si>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</si>
  <si>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</si>
  <si>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</si>
  <si>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</si>
  <si>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</si>
  <si>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</si>
  <si>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</si>
  <si>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</si>
  <si>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</si>
  <si>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</si>
  <si>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</si>
  <si>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</si>
  <si>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</si>
  <si>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</si>
  <si>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</si>
  <si>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</si>
  <si>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</si>
  <si>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</si>
  <si>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</si>
  <si>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</si>
  <si>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</si>
  <si>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</si>
  <si>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</si>
  <si>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</si>
  <si>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</si>
  <si>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</si>
  <si>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</si>
  <si>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</si>
  <si>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</si>
  <si>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</si>
  <si>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</si>
  <si>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</si>
  <si>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</si>
  <si>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</si>
  <si>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</si>
  <si>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</si>
  <si>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</si>
  <si>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</si>
  <si>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</si>
  <si>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</si>
  <si>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</si>
  <si>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</si>
  <si>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</si>
  <si>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</si>
  <si>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</si>
  <si>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</si>
  <si>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</si>
  <si>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</si>
  <si>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</si>
  <si>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</si>
  <si>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</si>
  <si>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</si>
  <si>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</si>
  <si>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</si>
  <si>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</si>
  <si>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</si>
  <si>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</si>
  <si>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</si>
  <si>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</si>
  <si>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</si>
  <si>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</si>
  <si>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</si>
  <si>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</si>
  <si>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</si>
  <si>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</si>
  <si>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</si>
  <si>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</si>
  <si>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</si>
  <si>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</si>
  <si>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</si>
  <si>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</si>
  <si>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</si>
  <si>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</si>
  <si>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</si>
  <si>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</si>
  <si>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</si>
  <si>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</si>
  <si>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</si>
  <si>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</si>
  <si>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</si>
  <si>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</si>
  <si>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</si>
  <si>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</si>
  <si>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</si>
  <si>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</si>
  <si>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</si>
  <si>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</si>
  <si>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</si>
  <si>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</si>
  <si>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</si>
  <si>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</si>
  <si>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</si>
  <si>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</si>
  <si>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</si>
  <si>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</si>
  <si>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</si>
  <si>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</si>
  <si>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</si>
  <si>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</si>
  <si>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</si>
  <si>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</si>
  <si>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</si>
  <si>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</si>
  <si>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</si>
  <si>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</si>
  <si>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</si>
  <si>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</si>
  <si>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</si>
  <si>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</si>
  <si>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</si>
  <si>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</si>
  <si>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</si>
  <si>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</si>
  <si>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</si>
  <si>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</si>
  <si>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</si>
  <si>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</si>
  <si>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</si>
  <si>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</si>
  <si>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</si>
  <si>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</si>
  <si>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</si>
  <si>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</si>
  <si>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</si>
  <si>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</si>
  <si>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</si>
  <si>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</si>
  <si>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</si>
  <si>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</si>
  <si>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</si>
  <si>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</si>
  <si>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</si>
  <si>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</si>
  <si>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</si>
  <si>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</si>
  <si>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</si>
  <si>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</si>
  <si>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</si>
  <si>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</si>
  <si>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</si>
  <si>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</si>
  <si>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</si>
  <si>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</si>
  <si>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</si>
  <si>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</si>
  <si>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</si>
  <si>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</si>
  <si>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</si>
  <si>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</si>
  <si>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</si>
  <si>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</si>
  <si>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</si>
  <si>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</si>
  <si>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</si>
  <si>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</si>
  <si>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</si>
  <si>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</si>
  <si>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</si>
  <si>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</si>
  <si>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</si>
  <si>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</si>
  <si>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</si>
  <si>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</si>
  <si>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</si>
  <si>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</si>
  <si>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</si>
  <si>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</si>
  <si>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</si>
  <si>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</si>
  <si>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</si>
  <si>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</si>
  <si>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</si>
  <si>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</si>
  <si>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</si>
  <si>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</si>
  <si>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</si>
  <si>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</si>
  <si>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</si>
  <si>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</si>
  <si>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</si>
  <si>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</si>
  <si>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</si>
  <si>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</si>
  <si>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</si>
  <si>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</si>
  <si>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</si>
  <si>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</si>
  <si>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</si>
  <si>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</si>
  <si>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</si>
  <si>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</si>
  <si>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</si>
  <si>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</si>
  <si>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</si>
  <si>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</si>
  <si>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</si>
  <si>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</si>
  <si>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</si>
  <si>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</si>
  <si>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</si>
  <si>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</si>
  <si>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</si>
  <si>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</si>
  <si>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</si>
  <si>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</si>
  <si>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</si>
  <si>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</si>
  <si>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</si>
  <si>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</si>
  <si>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</si>
  <si>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</si>
  <si>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</si>
  <si>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</si>
  <si>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</si>
  <si>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</si>
  <si>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</si>
  <si>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</si>
  <si>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</si>
  <si>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</si>
  <si>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</si>
  <si>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</si>
  <si>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</si>
  <si>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</si>
  <si>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</si>
  <si>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</si>
  <si>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</si>
  <si>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</si>
  <si>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</si>
  <si>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</si>
  <si>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</si>
  <si>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</si>
  <si>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</si>
  <si>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</si>
  <si>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</si>
  <si>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</si>
  <si>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</si>
  <si>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</si>
  <si>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</si>
  <si>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</si>
  <si>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</si>
  <si>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</si>
  <si>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</si>
  <si>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</si>
  <si>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</si>
  <si>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</si>
  <si>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</si>
  <si>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</si>
  <si>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</si>
  <si>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</si>
  <si>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</si>
  <si>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</si>
  <si>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</si>
  <si>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</si>
  <si>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</si>
  <si>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</si>
  <si>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</si>
  <si>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</si>
  <si>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</si>
  <si>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</si>
  <si>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</si>
  <si>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</si>
  <si>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</si>
  <si>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</si>
  <si>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</si>
  <si>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</si>
  <si>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</si>
  <si>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</si>
  <si>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</si>
  <si>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</si>
  <si>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</si>
  <si>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</si>
  <si>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</si>
  <si>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</si>
  <si>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</si>
  <si>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</si>
  <si>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</si>
  <si>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</si>
  <si>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</si>
  <si>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</si>
  <si>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</si>
  <si>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</si>
  <si>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</si>
  <si>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</si>
  <si>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</si>
  <si>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</si>
  <si>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</si>
  <si>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</si>
  <si>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</si>
  <si>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</si>
  <si>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</si>
  <si>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</si>
  <si>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</si>
  <si>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</si>
  <si>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</si>
  <si>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</si>
  <si>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</si>
  <si>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</si>
  <si>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</si>
  <si>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</si>
  <si>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</si>
  <si>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</si>
  <si>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</si>
  <si>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</si>
  <si>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</si>
  <si>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</si>
  <si>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</si>
  <si>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</si>
  <si>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</si>
  <si>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</si>
  <si>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</si>
  <si>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</si>
  <si>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</si>
  <si>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</si>
  <si>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</si>
  <si>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</si>
  <si>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</si>
  <si>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</si>
  <si>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</si>
  <si>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</si>
  <si>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</si>
  <si>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</si>
  <si>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</si>
  <si>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</si>
  <si>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</si>
  <si>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</si>
  <si>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</si>
  <si>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</si>
  <si>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</si>
  <si>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</si>
  <si>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</si>
  <si>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</si>
  <si>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</si>
  <si>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</si>
  <si>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</si>
  <si>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</si>
  <si>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</si>
  <si>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</si>
  <si>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</si>
  <si>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</si>
  <si>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</si>
  <si>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</si>
  <si>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</si>
  <si>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</si>
  <si>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</si>
  <si>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</si>
  <si>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</si>
  <si>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</si>
  <si>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</si>
  <si>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</si>
  <si>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</si>
  <si>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</si>
  <si>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</si>
  <si>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</si>
  <si>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</si>
  <si>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</si>
  <si>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</si>
  <si>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</si>
  <si>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</si>
  <si>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</si>
  <si>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</si>
  <si>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</si>
  <si>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</si>
  <si>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</si>
  <si>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</si>
  <si>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</si>
  <si>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</si>
  <si>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</si>
  <si>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</si>
  <si>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</si>
  <si>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</si>
  <si>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</si>
  <si>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</si>
  <si>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</si>
  <si>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</si>
  <si>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</si>
  <si>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</si>
  <si>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</si>
  <si>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</si>
  <si>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</si>
  <si>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</si>
  <si>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</si>
  <si>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</si>
  <si>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</si>
  <si>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</si>
  <si>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</si>
  <si>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</si>
  <si>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</si>
  <si>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</si>
  <si>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</si>
  <si>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</si>
  <si>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</si>
  <si>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</si>
  <si>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</si>
  <si>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</si>
  <si>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</si>
  <si>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</si>
  <si>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</si>
  <si>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</si>
  <si>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</si>
  <si>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</si>
  <si>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</si>
  <si>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</si>
  <si>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</si>
  <si>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</si>
  <si>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</si>
  <si>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</si>
  <si>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</si>
  <si>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</si>
  <si>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</si>
  <si>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</si>
  <si>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</si>
  <si>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</si>
  <si>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</si>
  <si>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</si>
  <si>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</si>
  <si>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</si>
  <si>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</si>
  <si>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</si>
  <si>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</si>
  <si>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</si>
  <si>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</si>
  <si>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</si>
  <si>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</si>
  <si>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</si>
  <si>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</si>
  <si>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</si>
  <si>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</si>
  <si>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</si>
  <si>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</si>
  <si>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</si>
  <si>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</si>
  <si>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</si>
  <si>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</si>
  <si>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</si>
  <si>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</si>
  <si>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</si>
  <si>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</si>
  <si>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</si>
  <si>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</si>
  <si>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</si>
  <si>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</si>
  <si>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</si>
  <si>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</si>
  <si>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</si>
  <si>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</si>
  <si>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</si>
  <si>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</si>
  <si>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</si>
  <si>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</si>
  <si>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</si>
  <si>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</si>
  <si>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</si>
  <si>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</si>
  <si>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</si>
  <si>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</si>
  <si>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</si>
  <si>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</si>
  <si>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</si>
  <si>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</si>
  <si>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</si>
  <si>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</si>
  <si>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</si>
  <si>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</si>
  <si>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</si>
  <si>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</si>
  <si>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</si>
  <si>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</si>
  <si>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</si>
  <si>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</si>
  <si>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</si>
  <si>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</si>
  <si>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</si>
  <si>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</si>
  <si>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</si>
  <si>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</si>
  <si>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</si>
  <si>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</si>
  <si>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</si>
  <si>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</si>
  <si>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</si>
  <si>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</si>
  <si>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</si>
  <si>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</si>
  <si>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</si>
  <si>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</si>
  <si>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</si>
  <si>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</si>
  <si>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</si>
  <si>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</si>
  <si>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</si>
  <si>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</si>
  <si>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</si>
  <si>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</si>
  <si>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</si>
  <si>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</si>
  <si>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</si>
  <si>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</si>
  <si>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</si>
  <si>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</si>
  <si>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</si>
  <si>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</si>
  <si>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</si>
  <si>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</si>
  <si>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</si>
  <si>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</si>
  <si>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</si>
  <si>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</si>
  <si>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</si>
  <si>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</si>
  <si>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</si>
  <si>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</si>
  <si>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</si>
  <si>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</si>
  <si>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</si>
  <si>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</si>
  <si>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</si>
  <si>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</si>
  <si>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</si>
  <si>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</si>
  <si>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</si>
  <si>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</si>
  <si>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</si>
  <si>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</si>
  <si>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</si>
  <si>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</si>
  <si>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</si>
  <si>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</si>
  <si>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</si>
  <si>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</si>
  <si>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</si>
  <si>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</si>
  <si>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</si>
  <si>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</si>
  <si>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</si>
  <si>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</si>
  <si>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</si>
  <si>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</si>
  <si>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</si>
  <si>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</si>
  <si>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</si>
  <si>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</si>
  <si>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</si>
  <si>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</si>
  <si>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</si>
  <si>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</si>
  <si>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</si>
  <si>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</si>
  <si>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</si>
  <si>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</si>
  <si>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</si>
  <si>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</si>
  <si>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</si>
  <si>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</si>
  <si>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</si>
  <si>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</si>
  <si>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</si>
  <si>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</si>
  <si>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</si>
  <si>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</si>
  <si>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</si>
  <si>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</si>
  <si>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</si>
  <si>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</si>
  <si>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</si>
  <si>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</si>
  <si>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</si>
  <si>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</si>
  <si>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</si>
  <si>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</si>
  <si>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</si>
  <si>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</si>
  <si>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</si>
  <si>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</si>
  <si>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</si>
  <si>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</si>
  <si>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</si>
  <si>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</si>
  <si>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</si>
  <si>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</si>
  <si>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</si>
  <si>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</si>
  <si>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</si>
  <si>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</si>
  <si>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</si>
  <si>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</si>
  <si>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</si>
  <si>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</si>
  <si>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</si>
  <si>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</si>
  <si>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</si>
  <si>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</si>
  <si>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</si>
  <si>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</si>
  <si>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</si>
  <si>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</si>
  <si>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</si>
  <si>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</si>
  <si>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</si>
  <si>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</si>
  <si>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</si>
  <si>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</si>
  <si>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</si>
  <si>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</si>
  <si>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</si>
  <si>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</si>
  <si>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</si>
  <si>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</si>
  <si>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</si>
  <si>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</si>
  <si>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</si>
  <si>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</si>
  <si>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</si>
  <si>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</si>
  <si>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</si>
  <si>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</si>
  <si>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</si>
  <si>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</si>
  <si>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</si>
  <si>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</si>
  <si>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</si>
  <si>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</si>
  <si>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</si>
  <si>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</si>
  <si>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</si>
  <si>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</si>
  <si>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</si>
  <si>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</si>
  <si>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</si>
  <si>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</si>
  <si>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</si>
  <si>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</si>
  <si>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</si>
  <si>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</si>
  <si>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</si>
  <si>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</si>
  <si>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</si>
  <si>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</si>
  <si>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</si>
  <si>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</si>
  <si>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</si>
  <si>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</si>
  <si>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</si>
  <si>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</si>
  <si>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</si>
  <si>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</si>
  <si>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</si>
  <si>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</si>
  <si>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</si>
  <si>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</si>
  <si>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</si>
  <si>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</si>
  <si>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</si>
  <si>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</si>
  <si>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</si>
  <si>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</si>
  <si>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</si>
  <si>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</si>
  <si>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</si>
  <si>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</si>
  <si>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</si>
  <si>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</si>
  <si>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</si>
  <si>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</si>
  <si>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</si>
  <si>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</si>
  <si>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</si>
  <si>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</si>
  <si>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</si>
  <si>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</si>
  <si>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</si>
  <si>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</si>
  <si>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</si>
  <si>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</si>
  <si>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</si>
  <si>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</si>
  <si>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</si>
  <si>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</si>
  <si>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</si>
  <si>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</si>
  <si>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</si>
  <si>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</si>
  <si>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</si>
  <si>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</si>
  <si>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</si>
  <si>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</si>
  <si>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</si>
  <si>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</si>
  <si>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</si>
  <si>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</si>
  <si>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</si>
  <si>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</si>
  <si>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</si>
  <si>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</si>
  <si>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</si>
  <si>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</si>
  <si>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</si>
  <si>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</si>
  <si>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</si>
  <si>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</si>
  <si>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</si>
  <si>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</si>
  <si>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</si>
  <si>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</si>
  <si>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</si>
  <si>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</si>
  <si>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</si>
  <si>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</si>
  <si>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</si>
  <si>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</si>
  <si>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</si>
  <si>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</si>
  <si>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</si>
  <si>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</si>
  <si>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</si>
  <si>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</si>
  <si>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</si>
  <si>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</si>
  <si>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</si>
  <si>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</si>
  <si>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</si>
  <si>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</si>
  <si>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</si>
  <si>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</si>
  <si>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</si>
  <si>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</si>
  <si>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</si>
  <si>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</si>
  <si>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</si>
  <si>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</si>
  <si>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</si>
  <si>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</si>
  <si>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</si>
  <si>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</si>
  <si>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</si>
  <si>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</si>
  <si>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</si>
  <si>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</si>
  <si>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</si>
  <si>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</si>
  <si>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</si>
  <si>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</si>
  <si>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</si>
  <si>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</si>
  <si>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</si>
  <si>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</si>
  <si>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</si>
  <si>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</si>
  <si>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</si>
  <si>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</si>
  <si>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</si>
  <si>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</si>
  <si>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</si>
  <si>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</si>
  <si>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</si>
  <si>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</si>
  <si>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</si>
  <si>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</si>
  <si>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</si>
  <si>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</si>
  <si>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</si>
  <si>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</si>
  <si>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</si>
  <si>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</si>
  <si>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</si>
  <si>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</si>
  <si>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</si>
  <si>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</si>
  <si>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</si>
  <si>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</si>
  <si>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</si>
  <si>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</si>
  <si>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</si>
  <si>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</si>
  <si>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</si>
  <si>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</si>
  <si>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</si>
  <si>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</si>
  <si>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</si>
  <si>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</si>
  <si>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</si>
  <si>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</si>
  <si>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</si>
  <si>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</si>
  <si>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</si>
  <si>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</si>
  <si>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</si>
  <si>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</si>
  <si>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</si>
  <si>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</si>
  <si>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</si>
  <si>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</si>
  <si>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</si>
  <si>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</si>
  <si>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</si>
  <si>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</si>
  <si>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</si>
  <si>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</si>
  <si>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</si>
  <si>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</si>
  <si>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</si>
  <si>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</si>
  <si>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</si>
  <si>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</si>
  <si>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</si>
  <si>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</si>
  <si>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</si>
  <si>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</si>
  <si>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</si>
  <si>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</si>
  <si>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</si>
  <si>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</si>
  <si>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</si>
  <si>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</si>
  <si>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</si>
  <si>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</si>
  <si>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</si>
  <si>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</si>
  <si>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</si>
  <si>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</si>
  <si>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</si>
  <si>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</si>
  <si>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</si>
  <si>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</si>
  <si>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</si>
  <si>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</si>
  <si>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</si>
  <si>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</si>
  <si>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</si>
  <si>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</si>
  <si>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</si>
  <si>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</si>
  <si>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</si>
  <si>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</si>
  <si>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</si>
  <si>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</si>
  <si>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</si>
  <si>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</si>
  <si>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</si>
  <si>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</si>
  <si>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</si>
  <si>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</si>
  <si>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</si>
  <si>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</si>
  <si>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</si>
  <si>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</si>
  <si>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</si>
  <si>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</si>
  <si>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</si>
  <si>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</si>
  <si>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</si>
  <si>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</si>
  <si>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</si>
  <si>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</si>
  <si>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</si>
  <si>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</si>
  <si>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</si>
  <si>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</si>
  <si>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</si>
  <si>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</si>
  <si>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</si>
  <si>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</si>
  <si>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</si>
  <si>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</si>
  <si>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</si>
  <si>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</si>
  <si>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</si>
  <si>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</si>
  <si>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</si>
  <si>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</si>
  <si>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</si>
  <si>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</si>
  <si>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</si>
  <si>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</si>
  <si>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</si>
  <si>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</si>
  <si>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</si>
  <si>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</si>
  <si>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</si>
  <si>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</si>
  <si>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</si>
  <si>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</si>
  <si>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</si>
  <si>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</si>
  <si>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</si>
  <si>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</si>
  <si>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</si>
  <si>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</si>
  <si>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</si>
  <si>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</si>
  <si>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</si>
  <si>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</si>
  <si>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</si>
  <si>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</si>
  <si>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</si>
  <si>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</si>
  <si>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</si>
  <si>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</si>
  <si>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</si>
  <si>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</si>
  <si>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</si>
  <si>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</si>
  <si>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</si>
  <si>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</si>
  <si>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</si>
  <si>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</si>
  <si>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</si>
  <si>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</si>
  <si>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</si>
  <si>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</si>
  <si>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</si>
  <si>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</si>
  <si>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</si>
  <si>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</si>
  <si>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</si>
  <si>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</si>
  <si>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</si>
  <si>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</si>
  <si>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</si>
  <si>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</si>
  <si>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</si>
  <si>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</si>
  <si>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</si>
  <si>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</si>
  <si>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</si>
  <si>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</si>
  <si>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</si>
  <si>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</si>
  <si>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</si>
  <si>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</si>
  <si>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</si>
  <si>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</si>
  <si>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</si>
  <si>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</si>
  <si>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</si>
  <si>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</si>
  <si>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</si>
  <si>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</si>
  <si>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</si>
  <si>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</si>
  <si>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</si>
  <si>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</si>
  <si>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</si>
  <si>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</si>
  <si>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</si>
  <si>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</si>
  <si>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</si>
  <si>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</si>
  <si>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</si>
  <si>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</si>
  <si>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</si>
  <si>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</si>
  <si>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</si>
  <si>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</si>
  <si>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</si>
  <si>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</si>
  <si>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</si>
  <si>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</si>
  <si>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</si>
  <si>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</si>
  <si>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</si>
  <si>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</si>
  <si>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</si>
  <si>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</si>
  <si>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</si>
  <si>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</si>
  <si>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</si>
  <si>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</si>
  <si>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</si>
  <si>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</si>
  <si>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</si>
  <si>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</si>
  <si>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</si>
  <si>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</si>
  <si>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</si>
  <si>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</si>
  <si>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</si>
  <si>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</si>
  <si>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</si>
  <si>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</si>
  <si>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</si>
  <si>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</si>
  <si>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</si>
  <si>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</si>
  <si>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</si>
  <si>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</si>
  <si>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</si>
  <si>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</si>
  <si>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</si>
  <si>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</si>
  <si>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</si>
  <si>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</si>
  <si>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</si>
  <si>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</si>
  <si>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</si>
  <si>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</si>
  <si>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</si>
  <si>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</si>
  <si>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</si>
  <si>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</si>
  <si>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</si>
  <si>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</si>
  <si>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</si>
  <si>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</si>
  <si>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</si>
  <si>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</si>
  <si>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</si>
  <si>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</si>
  <si>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</si>
  <si>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</si>
  <si>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</si>
  <si>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</si>
  <si>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</si>
  <si>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</si>
  <si>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</si>
  <si>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</si>
  <si>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</si>
  <si>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</si>
  <si>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</si>
  <si>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</si>
  <si>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</si>
  <si>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</si>
  <si>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</si>
  <si>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</si>
  <si>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</si>
  <si>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</si>
  <si>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</si>
  <si>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</si>
  <si>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</si>
  <si>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</si>
  <si>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</si>
  <si>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</si>
  <si>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</si>
  <si>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</si>
  <si>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</si>
  <si>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</si>
  <si>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</si>
  <si>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</si>
  <si>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</si>
  <si>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</si>
  <si>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</si>
  <si>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</si>
  <si>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</si>
  <si>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</si>
  <si>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</si>
  <si>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</si>
  <si>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</si>
  <si>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</si>
  <si>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</si>
  <si>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</si>
  <si>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</si>
  <si>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</si>
  <si>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</si>
  <si>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</si>
  <si>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</si>
  <si>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</si>
  <si>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</si>
  <si>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</si>
  <si>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</si>
  <si>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</si>
  <si>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</si>
  <si>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</si>
  <si>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</si>
  <si>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</si>
  <si>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</si>
  <si>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</si>
  <si>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</si>
  <si>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</si>
  <si>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</si>
  <si>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</si>
  <si>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</si>
  <si>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</si>
  <si>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</si>
  <si>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</si>
  <si>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</si>
  <si>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</si>
  <si>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</si>
  <si>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</si>
  <si>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</si>
  <si>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</si>
  <si>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</si>
  <si>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</si>
  <si>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</si>
  <si>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</si>
  <si>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</si>
  <si>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</si>
  <si>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</si>
  <si>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</si>
  <si>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</si>
  <si>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</si>
  <si>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</si>
  <si>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</si>
  <si>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</si>
  <si>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</si>
  <si>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</si>
  <si>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</si>
  <si>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</si>
  <si>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</si>
  <si>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</si>
  <si>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</si>
  <si>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</si>
  <si>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</si>
  <si>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</si>
  <si>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</si>
  <si>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</si>
  <si>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</si>
  <si>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</si>
  <si>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</si>
  <si>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</si>
  <si>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</si>
  <si>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</si>
  <si>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</si>
  <si>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</si>
  <si>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</si>
  <si>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</si>
  <si>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</si>
  <si>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</si>
  <si>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</si>
  <si>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</si>
  <si>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</si>
  <si>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</si>
  <si>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</si>
  <si>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</si>
  <si>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</si>
  <si>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</si>
  <si>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</si>
  <si>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</si>
  <si>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</si>
  <si>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</si>
  <si>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</si>
  <si>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</si>
  <si>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</si>
  <si>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</si>
  <si>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</si>
  <si>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</si>
  <si>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</si>
  <si>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</si>
  <si>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</si>
  <si>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</si>
  <si>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</si>
  <si>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</si>
  <si>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</si>
  <si>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</si>
  <si>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</si>
  <si>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</si>
  <si>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</si>
  <si>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</si>
  <si>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</si>
  <si>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</si>
  <si>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</si>
  <si>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</si>
  <si>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</si>
  <si>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</si>
  <si>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</si>
  <si>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</si>
  <si>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</si>
  <si>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</si>
  <si>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</si>
  <si>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</si>
  <si>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</si>
  <si>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</si>
  <si>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</si>
  <si>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</si>
  <si>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</si>
  <si>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</si>
  <si>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</si>
  <si>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</si>
  <si>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</si>
  <si>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</si>
  <si>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</si>
  <si>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</si>
  <si>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</si>
  <si>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</si>
  <si>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</si>
  <si>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</si>
  <si>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</si>
  <si>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</si>
  <si>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</si>
  <si>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</si>
  <si>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</si>
  <si>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</si>
  <si>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</si>
  <si>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</si>
  <si>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</si>
  <si>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</si>
  <si>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</si>
  <si>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</si>
  <si>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</si>
  <si>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</si>
  <si>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</si>
  <si>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</si>
  <si>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</si>
  <si>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</si>
  <si>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</si>
  <si>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</si>
  <si>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</si>
  <si>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</si>
  <si>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</si>
  <si>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</si>
  <si>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</si>
  <si>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</si>
  <si>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</si>
  <si>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</si>
  <si>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</si>
  <si>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</si>
  <si>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</si>
  <si>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</si>
  <si>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</si>
  <si>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</si>
  <si>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</si>
  <si>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</si>
  <si>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</si>
  <si>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</si>
  <si>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</si>
  <si>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</si>
  <si>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</si>
  <si>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</si>
  <si>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</si>
  <si>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</si>
  <si>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</si>
  <si>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</si>
  <si>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</si>
  <si>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</si>
  <si>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</si>
  <si>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</si>
  <si>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</si>
  <si>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</si>
  <si>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</si>
  <si>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</si>
  <si>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</si>
  <si>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</si>
  <si>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</si>
  <si>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</si>
  <si>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</si>
  <si>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</si>
  <si>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</si>
  <si>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</si>
  <si>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</si>
  <si>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</si>
  <si>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</si>
  <si>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</si>
  <si>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</si>
  <si>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</si>
  <si>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</si>
  <si>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</si>
  <si>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</si>
  <si>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</si>
  <si>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</si>
  <si>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</si>
  <si>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</si>
  <si>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</si>
  <si>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</si>
  <si>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</si>
  <si>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</si>
  <si>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</si>
  <si>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</si>
  <si>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</si>
  <si>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</si>
  <si>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</si>
  <si>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</si>
  <si>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</si>
  <si>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</si>
  <si>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</si>
  <si>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</si>
  <si>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</si>
  <si>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</si>
  <si>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</si>
  <si>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</si>
  <si>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</si>
  <si>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</si>
  <si>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</si>
  <si>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</si>
  <si>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</si>
  <si>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</si>
  <si>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</si>
  <si>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</si>
  <si>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</si>
  <si>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</si>
  <si>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</si>
  <si>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</si>
  <si>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</si>
  <si>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</si>
  <si>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</si>
  <si>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</si>
  <si>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</si>
  <si>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</si>
  <si>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</si>
  <si>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</si>
  <si>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</si>
  <si>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</si>
  <si>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</si>
  <si>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</si>
  <si>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</si>
  <si>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</si>
  <si>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</si>
  <si>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</si>
  <si>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</si>
  <si>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</si>
  <si>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</si>
  <si>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</si>
  <si>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</si>
  <si>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</si>
  <si>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</si>
  <si>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</si>
  <si>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</si>
  <si>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</si>
  <si>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</si>
  <si>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</si>
  <si>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</si>
  <si>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</si>
  <si>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</si>
  <si>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</si>
  <si>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</si>
  <si>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</si>
  <si>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</si>
  <si>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</si>
  <si>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</si>
  <si>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</si>
  <si>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</si>
  <si>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</si>
  <si>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</si>
  <si>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</si>
  <si>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</si>
  <si>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</si>
  <si>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</si>
  <si>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</si>
  <si>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</si>
  <si>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</si>
  <si>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</si>
  <si>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</si>
  <si>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</si>
  <si>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</si>
  <si>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</si>
  <si>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</si>
  <si>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</si>
  <si>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</si>
  <si>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</si>
  <si>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</si>
  <si>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</si>
  <si>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</si>
  <si>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</si>
  <si>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</si>
  <si>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</si>
  <si>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</si>
  <si>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</si>
  <si>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</si>
  <si>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</si>
  <si>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</si>
  <si>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</si>
  <si>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</si>
  <si>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</si>
  <si>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</si>
  <si>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</si>
  <si>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</si>
  <si>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</si>
  <si>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</si>
  <si>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</si>
  <si>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</si>
  <si>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</si>
  <si>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</si>
  <si>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</si>
  <si>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</si>
  <si>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</si>
  <si>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</si>
  <si>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</si>
  <si>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</si>
  <si>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</si>
  <si>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</si>
  <si>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</si>
  <si>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</si>
  <si>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</si>
  <si>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</si>
  <si>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</si>
  <si>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</si>
  <si>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</si>
  <si>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</si>
  <si>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</si>
  <si>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</si>
  <si>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</si>
  <si>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</si>
  <si>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</si>
  <si>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</si>
  <si>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</si>
  <si>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</si>
  <si>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</si>
  <si>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</si>
  <si>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</si>
  <si>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</si>
  <si>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</si>
  <si>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</si>
  <si>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</si>
  <si>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</si>
  <si>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</si>
  <si>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</si>
  <si>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</si>
  <si>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</si>
  <si>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</si>
  <si>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</si>
  <si>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</si>
  <si>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</si>
  <si>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</si>
  <si>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</si>
  <si>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</si>
  <si>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</si>
  <si>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</si>
  <si>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</si>
  <si>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</si>
  <si>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</si>
  <si>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</si>
  <si>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</si>
  <si>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</si>
  <si>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</si>
  <si>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</si>
  <si>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</si>
  <si>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</si>
  <si>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</si>
  <si>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</si>
  <si>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</si>
  <si>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</si>
  <si>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</si>
  <si>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</si>
  <si>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</si>
  <si>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</si>
  <si>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</si>
  <si>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</si>
  <si>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</si>
  <si>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</si>
  <si>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</si>
  <si>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</si>
  <si>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</si>
  <si>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</si>
  <si>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</si>
  <si>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</si>
  <si>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</si>
  <si>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</si>
  <si>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</si>
  <si>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</si>
  <si>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</si>
  <si>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</si>
  <si>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</si>
  <si>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</si>
  <si>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</si>
  <si>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</si>
  <si>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</si>
  <si>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</si>
  <si>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</si>
  <si>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</si>
  <si>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</si>
  <si>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</si>
  <si>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</si>
  <si>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</si>
  <si>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</si>
  <si>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</si>
  <si>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</si>
  <si>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</si>
  <si>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</si>
  <si>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</si>
  <si>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</si>
  <si>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</si>
  <si>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</si>
  <si>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</si>
  <si>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</si>
  <si>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</si>
  <si>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</si>
  <si>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</si>
  <si>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</si>
  <si>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</si>
  <si>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</si>
  <si>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</si>
  <si>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</si>
  <si>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</si>
  <si>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</si>
  <si>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</si>
  <si>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</si>
  <si>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</si>
  <si>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</si>
  <si>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</si>
  <si>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</si>
  <si>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</si>
  <si>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</si>
  <si>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</si>
  <si>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</si>
  <si>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</si>
  <si>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</si>
  <si>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</si>
  <si>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</si>
  <si>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</si>
  <si>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</si>
  <si>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</si>
  <si>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</si>
  <si>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</si>
  <si>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</si>
  <si>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</si>
  <si>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</si>
  <si>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</si>
  <si>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</si>
  <si>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</si>
  <si>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</si>
  <si>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</si>
  <si>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</si>
  <si>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</si>
  <si>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</si>
  <si>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</si>
  <si>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</si>
  <si>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</si>
  <si>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</si>
  <si>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</si>
  <si>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</si>
  <si>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</si>
  <si>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</si>
  <si>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</si>
  <si>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</si>
  <si>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</si>
  <si>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</si>
  <si>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</si>
  <si>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</si>
  <si>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</si>
  <si>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</si>
  <si>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</si>
  <si>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</si>
  <si>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</si>
  <si>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</si>
  <si>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</si>
  <si>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</si>
  <si>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</si>
  <si>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</si>
  <si>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</si>
  <si>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</si>
  <si>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</si>
  <si>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</si>
  <si>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</si>
  <si>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</si>
  <si>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</si>
  <si>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</si>
  <si>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</si>
  <si>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</si>
  <si>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</si>
  <si>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</si>
  <si>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</si>
  <si>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</si>
  <si>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</si>
  <si>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</si>
  <si>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</si>
  <si>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</si>
  <si>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</si>
  <si>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</si>
  <si>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</si>
  <si>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</si>
  <si>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</si>
  <si>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</si>
  <si>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</si>
  <si>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</si>
  <si>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</si>
  <si>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</si>
  <si>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</si>
  <si>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</si>
  <si>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</si>
  <si>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</si>
  <si>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</si>
  <si>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</si>
  <si>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</si>
  <si>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</si>
  <si>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</si>
  <si>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</si>
  <si>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</si>
  <si>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</si>
  <si>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</si>
  <si>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</si>
  <si>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</si>
  <si>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</si>
  <si>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</si>
  <si>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</si>
  <si>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</si>
  <si>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</si>
  <si>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</si>
  <si>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</si>
  <si>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</si>
  <si>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</si>
  <si>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</si>
  <si>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</si>
  <si>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</si>
  <si>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</si>
  <si>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</si>
  <si>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</si>
  <si>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</si>
  <si>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</si>
  <si>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</si>
  <si>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</si>
  <si>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</si>
  <si>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</si>
  <si>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</si>
  <si>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</si>
  <si>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</si>
  <si>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</si>
  <si>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</si>
  <si>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</si>
  <si>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</si>
  <si>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</si>
  <si>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</si>
  <si>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</si>
  <si>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</si>
  <si>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</si>
  <si>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</si>
  <si>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</si>
  <si>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</si>
  <si>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</si>
  <si>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</si>
  <si>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</si>
  <si>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</si>
  <si>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</si>
  <si>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</si>
  <si>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</si>
  <si>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</si>
  <si>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</si>
  <si>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</si>
  <si>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</si>
  <si>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</si>
  <si>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</si>
  <si>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</si>
  <si>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</si>
  <si>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</si>
  <si>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</si>
  <si>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</si>
  <si>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</si>
  <si>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</si>
  <si>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</si>
  <si>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</si>
  <si>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</si>
  <si>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</si>
  <si>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</si>
  <si>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</si>
  <si>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</si>
  <si>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</si>
  <si>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</si>
  <si>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</si>
  <si>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</si>
  <si>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</si>
  <si>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</si>
  <si>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</si>
  <si>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</si>
  <si>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</si>
  <si>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</si>
  <si>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</si>
  <si>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</si>
  <si>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</si>
  <si>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</si>
  <si>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</si>
  <si>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</si>
  <si>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</si>
  <si>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</si>
  <si>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</si>
  <si>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</si>
  <si>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</si>
  <si>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</si>
  <si>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</si>
  <si>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</si>
  <si>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</si>
  <si>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</si>
  <si>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</si>
  <si>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</si>
  <si>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</si>
  <si>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</si>
  <si>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</si>
  <si>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</si>
  <si>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</si>
  <si>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</si>
  <si>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</si>
  <si>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</si>
  <si>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</si>
  <si>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</si>
  <si>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</si>
  <si>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</si>
  <si>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</si>
  <si>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</si>
  <si>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</si>
  <si>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</si>
  <si>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</si>
  <si>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</si>
  <si>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</si>
  <si>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</si>
  <si>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</si>
  <si>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</si>
  <si>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</si>
  <si>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</si>
  <si>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</si>
  <si>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</si>
  <si>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</si>
  <si>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</si>
  <si>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</si>
  <si>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</si>
  <si>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</si>
  <si>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</si>
  <si>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</si>
  <si>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</si>
  <si>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</si>
  <si>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</si>
  <si>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</si>
  <si>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</si>
  <si>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</si>
  <si>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</si>
  <si>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</si>
  <si>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</si>
  <si>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</si>
  <si>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</si>
  <si>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</si>
  <si>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</si>
  <si>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</si>
  <si>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</si>
  <si>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</si>
  <si>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</si>
  <si>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</si>
  <si>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</si>
  <si>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</si>
  <si>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</si>
  <si>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</si>
  <si>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</si>
  <si>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</si>
  <si>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</si>
  <si>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</si>
  <si>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</si>
  <si>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</si>
  <si>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</si>
  <si>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</si>
  <si>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</si>
  <si>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</si>
  <si>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</si>
  <si>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</si>
  <si>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</si>
  <si>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</si>
  <si>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</si>
  <si>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</si>
  <si>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</si>
  <si>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</si>
  <si>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</si>
  <si>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</si>
  <si>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</si>
  <si>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</si>
  <si>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</si>
  <si>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</si>
  <si>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</si>
  <si>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</si>
  <si>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</si>
  <si>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</si>
  <si>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</si>
  <si>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</si>
  <si>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</si>
  <si>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</si>
  <si>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</si>
  <si>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</si>
  <si>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</si>
  <si>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</si>
  <si>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</si>
  <si>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</si>
  <si>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</si>
  <si>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</si>
  <si>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</si>
  <si>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</si>
  <si>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</si>
  <si>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</si>
  <si>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</si>
  <si>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</si>
  <si>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</si>
  <si>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</si>
  <si>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</si>
  <si>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</si>
  <si>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</si>
  <si>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</si>
  <si>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</si>
  <si>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</si>
  <si>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</si>
  <si>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</si>
  <si>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</si>
  <si>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</si>
  <si>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</si>
  <si>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</si>
  <si>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</si>
  <si>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</si>
  <si>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</si>
  <si>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</si>
  <si>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</si>
  <si>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</si>
  <si>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</si>
  <si>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</si>
  <si>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</si>
  <si>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</si>
  <si>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</si>
  <si>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</si>
  <si>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</si>
  <si>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</si>
  <si>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</si>
  <si>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</si>
  <si>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</si>
  <si>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</si>
  <si>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</si>
  <si>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</si>
  <si>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</si>
  <si>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</si>
  <si>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</si>
  <si>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</si>
  <si>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</si>
  <si>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</si>
  <si>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</si>
  <si>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</si>
  <si>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</si>
  <si>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</si>
  <si>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</si>
  <si>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</si>
  <si>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</si>
  <si>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</si>
  <si>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</si>
  <si>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</si>
  <si>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</si>
  <si>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</si>
  <si>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</si>
  <si>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</si>
  <si>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</si>
  <si>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</si>
  <si>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</si>
  <si>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</si>
  <si>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</si>
  <si>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</si>
  <si>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</si>
  <si>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</si>
  <si>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</si>
  <si>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</si>
  <si>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</si>
  <si>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</si>
  <si>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</si>
  <si>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</si>
  <si>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</si>
  <si>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</si>
  <si>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</si>
  <si>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</si>
  <si>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</si>
  <si>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</si>
  <si>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</si>
  <si>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</si>
  <si>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</si>
  <si>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</si>
  <si>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</si>
  <si>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</si>
  <si>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</si>
  <si>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</si>
  <si>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</si>
  <si>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</si>
  <si>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</si>
  <si>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</si>
  <si>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</si>
  <si>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</si>
  <si>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</si>
  <si>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</si>
  <si>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</si>
  <si>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</si>
  <si>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</si>
  <si>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</si>
  <si>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</si>
  <si>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</si>
  <si>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</si>
  <si>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</si>
  <si>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</si>
  <si>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</si>
  <si>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</si>
  <si>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</si>
  <si>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</si>
  <si>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</si>
  <si>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</si>
  <si>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</si>
  <si>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</si>
  <si>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</si>
  <si>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</si>
  <si>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</si>
  <si>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</si>
  <si>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</si>
  <si>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</si>
  <si>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</si>
  <si>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</si>
  <si>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</si>
  <si>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</si>
  <si>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</si>
  <si>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</si>
  <si>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</si>
  <si>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</si>
  <si>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</si>
  <si>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</si>
  <si>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</si>
  <si>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</si>
  <si>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</si>
  <si>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</si>
  <si>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</si>
  <si>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</si>
  <si>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</si>
  <si>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</si>
  <si>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</si>
  <si>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</si>
  <si>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</si>
  <si>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</si>
  <si>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</si>
  <si>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</si>
  <si>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</si>
  <si>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</si>
  <si>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</si>
  <si>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</si>
  <si>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</si>
  <si>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</si>
  <si>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</si>
  <si>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</si>
  <si>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</si>
  <si>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</si>
  <si>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</si>
  <si>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</si>
  <si>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</si>
  <si>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</si>
  <si>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</si>
  <si>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</si>
  <si>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</si>
  <si>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</si>
  <si>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</si>
  <si>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</si>
  <si>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</si>
  <si>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</si>
  <si>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</si>
  <si>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</si>
  <si>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</si>
  <si>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</si>
  <si>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</si>
  <si>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</si>
  <si>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</si>
  <si>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</si>
  <si>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</si>
  <si>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</si>
  <si>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</si>
  <si>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</si>
  <si>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</si>
  <si>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</si>
  <si>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</si>
  <si>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</si>
  <si>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</si>
  <si>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</si>
  <si>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</si>
  <si>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</si>
  <si>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</si>
  <si>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</si>
  <si>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</si>
  <si>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</si>
  <si>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</si>
  <si>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</si>
  <si>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</si>
  <si>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</si>
  <si>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</si>
  <si>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</si>
  <si>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</si>
  <si>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</si>
  <si>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</si>
  <si>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</si>
  <si>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</si>
  <si>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</si>
  <si>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</si>
  <si>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</si>
  <si>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</si>
  <si>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</si>
  <si>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</si>
  <si>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</si>
  <si>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</si>
  <si>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</si>
  <si>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</si>
  <si>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</si>
  <si>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</si>
  <si>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</si>
  <si>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</si>
  <si>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</si>
  <si>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</si>
  <si>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</si>
  <si>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</si>
  <si>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</si>
  <si>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</si>
  <si>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</si>
  <si>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</si>
  <si>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</si>
  <si>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</si>
  <si>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</si>
  <si>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</si>
  <si>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</si>
  <si>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</si>
  <si>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</si>
  <si>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</si>
  <si>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</si>
  <si>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</si>
  <si>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</si>
  <si>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</si>
  <si>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</si>
  <si>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</si>
  <si>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</si>
  <si>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</si>
  <si>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</si>
  <si>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</si>
  <si>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</si>
  <si>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</si>
  <si>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</si>
  <si>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</si>
  <si>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</si>
  <si>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</si>
  <si>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</si>
  <si>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</si>
  <si>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</si>
  <si>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</si>
  <si>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</si>
  <si>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</si>
  <si>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</si>
  <si>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</si>
  <si>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</si>
  <si>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</si>
  <si>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</si>
  <si>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</si>
  <si>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</si>
  <si>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</si>
  <si>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</si>
  <si>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</si>
  <si>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</si>
  <si>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</si>
  <si>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</si>
  <si>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</si>
  <si>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</si>
  <si>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</si>
  <si>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</si>
  <si>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</si>
  <si>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</si>
  <si>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</si>
  <si>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</si>
  <si>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</si>
  <si>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</si>
  <si>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</si>
  <si>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</si>
  <si>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</si>
  <si>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</si>
  <si>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</si>
  <si>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</si>
  <si>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</si>
  <si>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</si>
  <si>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</si>
  <si>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</si>
  <si>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</si>
  <si>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</si>
  <si>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</si>
  <si>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</si>
  <si>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</si>
  <si>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</si>
  <si>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</si>
  <si>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</si>
  <si>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</si>
  <si>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</si>
  <si>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</si>
  <si>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</si>
  <si>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</si>
  <si>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</si>
  <si>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</si>
  <si>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</si>
  <si>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</si>
  <si>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</si>
  <si>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</si>
  <si>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</si>
  <si>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</si>
  <si>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</si>
  <si>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</si>
  <si>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</si>
  <si>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</si>
  <si>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</si>
  <si>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</si>
  <si>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</si>
  <si>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</si>
  <si>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</si>
  <si>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</si>
  <si>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</si>
  <si>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</si>
  <si>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</si>
  <si>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</si>
  <si>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</si>
  <si>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</si>
  <si>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</si>
  <si>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</si>
  <si>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</si>
  <si>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</si>
  <si>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</si>
  <si>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</si>
  <si>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</si>
  <si>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</si>
  <si>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</si>
  <si>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</si>
  <si>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</si>
  <si>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</si>
  <si>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</si>
  <si>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</si>
  <si>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</si>
  <si>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</si>
  <si>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</si>
  <si>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</si>
  <si>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</si>
  <si>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</si>
  <si>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</si>
  <si>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</si>
  <si>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</si>
  <si>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</si>
  <si>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</si>
  <si>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</si>
  <si>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</si>
  <si>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</si>
  <si>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</si>
  <si>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</si>
  <si>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</si>
  <si>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</si>
  <si>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</si>
  <si>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</si>
  <si>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</si>
  <si>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</si>
  <si>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</si>
  <si>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</si>
  <si>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</si>
  <si>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</si>
  <si>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</si>
  <si>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</si>
  <si>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</si>
  <si>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</si>
  <si>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</si>
  <si>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</si>
  <si>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</si>
  <si>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</si>
  <si>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</si>
  <si>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</si>
  <si>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</si>
  <si>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</si>
  <si>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</si>
  <si>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</si>
  <si>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</si>
  <si>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</si>
  <si>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</si>
  <si>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</si>
  <si>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</si>
  <si>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</si>
  <si>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</si>
  <si>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</si>
  <si>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</si>
  <si>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</si>
  <si>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</si>
  <si>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</si>
  <si>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</si>
  <si>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</si>
  <si>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</si>
  <si>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</si>
  <si>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</si>
  <si>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</si>
  <si>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</si>
  <si>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</si>
  <si>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</si>
  <si>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</si>
  <si>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</si>
  <si>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</si>
  <si>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</si>
  <si>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</si>
  <si>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</si>
  <si>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</si>
  <si>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</si>
  <si>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</si>
  <si>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</si>
  <si>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</si>
  <si>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</si>
  <si>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</si>
  <si>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</si>
  <si>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</si>
  <si>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</si>
  <si>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</si>
  <si>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</si>
  <si>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</si>
  <si>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</si>
  <si>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</si>
  <si>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</si>
  <si>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</si>
  <si>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</si>
  <si>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</si>
  <si>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</si>
  <si>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</si>
  <si>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</si>
  <si>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</si>
  <si>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</si>
  <si>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</si>
  <si>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</si>
  <si>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</si>
  <si>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</si>
  <si>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</si>
  <si>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</si>
  <si>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</si>
  <si>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</si>
  <si>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</si>
  <si>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</si>
  <si>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</si>
  <si>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</si>
  <si>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</si>
  <si>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</si>
  <si>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</si>
  <si>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</si>
  <si>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</si>
  <si>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</si>
  <si>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</si>
  <si>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</si>
  <si>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</si>
  <si>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</si>
  <si>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</si>
  <si>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</si>
  <si>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</si>
  <si>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</si>
  <si>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</si>
  <si>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</si>
  <si>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</si>
  <si>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</si>
  <si>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</si>
  <si>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</si>
  <si>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</si>
  <si>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</si>
  <si>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</si>
  <si>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</si>
  <si>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</si>
  <si>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</si>
  <si>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</si>
  <si>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</si>
  <si>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</si>
  <si>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</si>
  <si>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</si>
  <si>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</si>
  <si>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</si>
  <si>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</si>
  <si>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</si>
  <si>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</si>
  <si>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</si>
  <si>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</si>
  <si>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</si>
  <si>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</si>
  <si>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</si>
  <si>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</si>
  <si>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</si>
  <si>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</si>
  <si>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</si>
  <si>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</si>
  <si>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</si>
  <si>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</si>
  <si>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</si>
  <si>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</si>
  <si>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</si>
  <si>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</si>
  <si>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</si>
  <si>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</si>
  <si>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</si>
  <si>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</si>
  <si>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</si>
  <si>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</si>
  <si>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</si>
  <si>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</si>
  <si>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</si>
  <si>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</si>
  <si>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</si>
  <si>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</si>
  <si>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</si>
  <si>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</si>
  <si>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</si>
  <si>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</si>
  <si>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</si>
  <si>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</si>
  <si>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</si>
  <si>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</si>
  <si>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</si>
  <si>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</si>
  <si>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</si>
  <si>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</si>
  <si>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</si>
  <si>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</si>
  <si>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</si>
  <si>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</si>
  <si>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</si>
  <si>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</si>
  <si>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</si>
  <si>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</si>
  <si>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</si>
  <si>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</si>
  <si>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</si>
  <si>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</si>
  <si>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</si>
  <si>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</si>
  <si>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</si>
  <si>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</si>
  <si>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</si>
  <si>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</si>
  <si>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</si>
  <si>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</si>
  <si>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</si>
  <si>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</si>
  <si>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</si>
  <si>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</si>
  <si>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</si>
  <si>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</si>
  <si>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</si>
  <si>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</si>
  <si>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</si>
  <si>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</si>
  <si>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</si>
  <si>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</si>
  <si>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</si>
  <si>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</si>
  <si>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</si>
  <si>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</si>
  <si>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</si>
  <si>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</si>
  <si>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</si>
  <si>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</si>
  <si>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</si>
  <si>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</si>
  <si>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</si>
  <si>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</si>
  <si>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</si>
  <si>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</si>
  <si>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</si>
  <si>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</si>
  <si>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</si>
  <si>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</si>
  <si>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</si>
  <si>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</si>
  <si>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</si>
  <si>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</si>
  <si>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</si>
  <si>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</si>
  <si>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</si>
  <si>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</si>
  <si>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</si>
  <si>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</si>
  <si>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</si>
  <si>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</si>
  <si>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</si>
  <si>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</si>
  <si>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</si>
  <si>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</si>
  <si>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</si>
  <si>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</si>
  <si>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</si>
  <si>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</si>
  <si>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</si>
  <si>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</si>
  <si>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</si>
  <si>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</si>
  <si>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</si>
  <si>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</si>
  <si>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</si>
  <si>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</si>
  <si>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</si>
  <si>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</si>
  <si>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</si>
  <si>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</si>
  <si>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</si>
  <si>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</si>
  <si>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</si>
  <si>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</si>
  <si>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</si>
  <si>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</si>
  <si>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</si>
  <si>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</si>
  <si>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</si>
  <si>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</si>
  <si>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</si>
  <si>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</si>
  <si>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</si>
  <si>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</si>
  <si>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</si>
  <si>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</si>
  <si>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</si>
  <si>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</si>
  <si>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</si>
  <si>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</si>
  <si>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</si>
  <si>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</si>
  <si>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</si>
  <si>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</si>
  <si>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</si>
  <si>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</si>
  <si>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</si>
  <si>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</si>
  <si>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</si>
  <si>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</si>
  <si>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</si>
  <si>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</si>
  <si>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</si>
  <si>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</si>
  <si>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</si>
  <si>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</si>
  <si>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</si>
  <si>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</si>
  <si>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</si>
  <si>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</si>
  <si>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</si>
  <si>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</si>
  <si>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</si>
  <si>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</si>
  <si>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</si>
  <si>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</si>
  <si>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</si>
  <si>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</si>
  <si>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</si>
  <si>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</si>
  <si>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</si>
  <si>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</si>
  <si>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</si>
  <si>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</si>
  <si>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</si>
  <si>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</si>
  <si>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</si>
  <si>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</si>
  <si>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</si>
  <si>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</si>
  <si>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</si>
  <si>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</si>
  <si>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</si>
  <si>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</si>
  <si>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</si>
  <si>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</si>
  <si>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</si>
  <si>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</si>
  <si>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</si>
  <si>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</si>
  <si>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</si>
  <si>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</si>
  <si>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</si>
  <si>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</si>
  <si>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</si>
  <si>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</si>
  <si>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</si>
  <si>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</si>
  <si>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</si>
  <si>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</si>
  <si>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</si>
  <si>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</si>
  <si>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</si>
  <si>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</si>
  <si>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</si>
  <si>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</si>
  <si>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</si>
  <si>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</si>
  <si>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</si>
  <si>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</si>
  <si>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</si>
  <si>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</si>
  <si>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Control Concepts Inc.</t>
  </si>
  <si>
    <t>All products manufactured by Control Concepts Inc.</t>
  </si>
  <si>
    <t>038380564</t>
  </si>
  <si>
    <t>DUNS</t>
  </si>
  <si>
    <t>8077 Century Blvd, Chanhassen MN 55317 U.S.A.</t>
  </si>
  <si>
    <t>Cory Watkins</t>
  </si>
  <si>
    <t>cwatkins@ccipower.com</t>
  </si>
  <si>
    <t>(952) 4747-6200</t>
  </si>
  <si>
    <t>President</t>
  </si>
  <si>
    <t>(952) 474-6200</t>
  </si>
  <si>
    <t>YES</t>
  </si>
  <si>
    <t>Control Concepts Inc. is a small business not subject to Dodd Frank Section 1502 (e) (4) and does not audit sources for conflict minerals.</t>
  </si>
  <si>
    <t>https://ccipower.com/how-contact-us/conflict-minerals-statement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</si>
</sst>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0"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0" fillId="0" borderId="0"/>
    <xf numFmtId="0" fontId="90"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0"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0" fillId="0" borderId="0"/>
    <xf numFmtId="0" fontId="74" fillId="0" borderId="0"/>
    <xf numFmtId="0" fontId="56" fillId="0" borderId="0"/>
    <xf numFmtId="0" fontId="56" fillId="0" borderId="0"/>
    <xf numFmtId="0" fontId="56" fillId="0" borderId="0"/>
    <xf numFmtId="0" fontId="56" fillId="0" borderId="0"/>
    <xf numFmtId="0" fontId="56" fillId="0" borderId="0"/>
    <xf numFmtId="0" fontId="90" fillId="0" borderId="0"/>
    <xf numFmtId="0" fontId="56" fillId="0" borderId="0"/>
    <xf numFmtId="0" fontId="90" fillId="0" borderId="0"/>
    <xf numFmtId="0" fontId="5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4" fillId="0" borderId="0"/>
    <xf numFmtId="0" fontId="74" fillId="0" borderId="0"/>
    <xf numFmtId="0" fontId="5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6" fillId="0" borderId="0"/>
    <xf numFmtId="0" fontId="56" fillId="0" borderId="0"/>
    <xf numFmtId="164" fontId="3" fillId="0" borderId="0"/>
    <xf numFmtId="164" fontId="3" fillId="0" borderId="0"/>
    <xf numFmtId="0" fontId="75" fillId="0" borderId="0"/>
    <xf numFmtId="0" fontId="90"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0" fillId="0" borderId="0"/>
    <xf numFmtId="0" fontId="90" fillId="0" borderId="0"/>
    <xf numFmtId="0" fontId="90" fillId="0" borderId="0"/>
    <xf numFmtId="164" fontId="90" fillId="0" borderId="0"/>
    <xf numFmtId="0" fontId="2" fillId="0" borderId="0"/>
    <xf numFmtId="0" fontId="1" fillId="0" borderId="0"/>
  </cellStyleXfs>
  <cellXfs count="457">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0"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4" fontId="54" fillId="0" borderId="0" xfId="480" applyFont="1" applyFill="1" applyAlignment="1">
      <alignment vertical="top" wrapText="1"/>
    </xf>
    <xf numFmtId="9" fontId="92"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2"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3"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4" fillId="0" borderId="0" xfId="0" applyFont="1"/>
    <xf numFmtId="164" fontId="54"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1"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pplyProtection="1">
      <alignment horizontal="center" vertical="center"/>
    </xf>
    <xf numFmtId="0" fontId="12" fillId="33" borderId="10" xfId="0"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Border="1" applyAlignment="1" applyProtection="1">
      <alignment horizontal="center" wrapText="1"/>
    </xf>
    <xf numFmtId="0" fontId="84" fillId="33" borderId="61" xfId="487"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6" fillId="0" borderId="61" xfId="0" applyNumberFormat="1" applyFont="1" applyFill="1" applyBorder="1" applyAlignment="1" applyProtection="1">
      <alignment horizontal="left" vertical="center" wrapText="1"/>
      <protection locked="0"/>
    </xf>
    <xf numFmtId="49" fontId="16" fillId="0" borderId="10" xfId="0" applyNumberFormat="1" applyFont="1" applyFill="1" applyBorder="1" applyAlignment="1" applyProtection="1">
      <alignment horizontal="left" vertical="center" wrapText="1"/>
      <protection locked="0"/>
    </xf>
    <xf numFmtId="49" fontId="16" fillId="0" borderId="37" xfId="0" applyNumberFormat="1"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84" fillId="33" borderId="10" xfId="487" applyFont="1" applyFill="1" applyBorder="1" applyAlignment="1" applyProtection="1">
      <alignment horizontal="left" vertical="center" wrapText="1"/>
      <protection locked="0"/>
    </xf>
    <xf numFmtId="0" fontId="84" fillId="33" borderId="37" xfId="487" applyFont="1" applyFill="1" applyBorder="1" applyAlignment="1" applyProtection="1">
      <alignment horizontal="left" vertical="center" wrapText="1"/>
      <protection locked="0"/>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9AC4F765-441F-4D92-9377-077CCFF58538}"/>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cwatkins@ccipower.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40"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75">
      <c r="A4" s="363"/>
      <c r="B4" s="41" t="s">
        <v>849</v>
      </c>
      <c r="C4" s="7"/>
      <c r="D4" s="208"/>
      <c r="E4" s="3"/>
      <c r="F4" s="7"/>
      <c r="G4" s="34"/>
    </row>
    <row r="5" spans="1:7">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33.75">
      <c r="A13" s="363"/>
      <c r="B13" s="2">
        <v>1</v>
      </c>
      <c r="C13" s="37" t="s">
        <v>1088</v>
      </c>
      <c r="D13" s="39" t="s">
        <v>876</v>
      </c>
      <c r="E13" s="194" t="s">
        <v>853</v>
      </c>
      <c r="F13" s="194"/>
      <c r="G13" s="34"/>
    </row>
    <row r="14" spans="1:7" ht="33.75">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45" customHeight="1">
      <c r="A29" s="363"/>
      <c r="B29" s="376"/>
      <c r="C29" s="370"/>
      <c r="D29" s="373"/>
      <c r="E29" s="361"/>
      <c r="F29" s="196" t="s">
        <v>61</v>
      </c>
      <c r="G29" s="34"/>
    </row>
    <row r="30" spans="1:7" ht="62.4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45"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26.75">
      <c r="A36" s="363"/>
      <c r="B36" s="377"/>
      <c r="C36" s="371"/>
      <c r="D36" s="374"/>
      <c r="E36" s="362"/>
      <c r="F36" s="197" t="s">
        <v>69</v>
      </c>
      <c r="G36" s="34"/>
    </row>
    <row r="37" spans="1:7" ht="112.5">
      <c r="A37" s="363"/>
      <c r="B37" s="170">
        <v>3.01</v>
      </c>
      <c r="C37" s="171" t="s">
        <v>70</v>
      </c>
      <c r="D37" s="39" t="s">
        <v>2270</v>
      </c>
      <c r="E37" s="198" t="s">
        <v>1328</v>
      </c>
      <c r="F37" s="199" t="s">
        <v>1434</v>
      </c>
      <c r="G37" s="34"/>
    </row>
    <row r="38" spans="1:7" ht="101.25">
      <c r="A38" s="363"/>
      <c r="B38" s="170">
        <v>3.02</v>
      </c>
      <c r="C38" s="171" t="s">
        <v>1361</v>
      </c>
      <c r="D38" s="39" t="s">
        <v>2271</v>
      </c>
      <c r="E38" s="198" t="s">
        <v>1376</v>
      </c>
      <c r="F38" s="199" t="s">
        <v>1435</v>
      </c>
      <c r="G38" s="34"/>
    </row>
    <row r="39" spans="1:7" ht="101.25">
      <c r="A39" s="363"/>
      <c r="B39" s="180">
        <v>4</v>
      </c>
      <c r="C39" s="179" t="s">
        <v>1531</v>
      </c>
      <c r="D39" s="39" t="s">
        <v>2272</v>
      </c>
      <c r="E39" s="37" t="s">
        <v>2215</v>
      </c>
      <c r="F39" s="37" t="s">
        <v>1532</v>
      </c>
      <c r="G39" s="34"/>
    </row>
    <row r="40" spans="1:7" ht="56.25">
      <c r="A40" s="363"/>
      <c r="B40" s="170">
        <v>4.01</v>
      </c>
      <c r="C40" s="179" t="s">
        <v>1531</v>
      </c>
      <c r="D40" s="39" t="s">
        <v>2274</v>
      </c>
      <c r="E40" s="37" t="s">
        <v>2229</v>
      </c>
      <c r="F40" s="37" t="s">
        <v>2233</v>
      </c>
      <c r="G40" s="34"/>
    </row>
    <row r="41" spans="1:7" ht="56.25">
      <c r="A41" s="363"/>
      <c r="B41" s="170" t="s">
        <v>2261</v>
      </c>
      <c r="C41" s="179" t="s">
        <v>1531</v>
      </c>
      <c r="D41" s="39" t="s">
        <v>2273</v>
      </c>
      <c r="E41" s="37" t="s">
        <v>2264</v>
      </c>
      <c r="F41" s="37" t="s">
        <v>2262</v>
      </c>
      <c r="G41" s="34"/>
    </row>
    <row r="42" spans="1:7" ht="56.25">
      <c r="A42" s="363"/>
      <c r="B42" s="170" t="s">
        <v>2299</v>
      </c>
      <c r="C42" s="179" t="s">
        <v>1531</v>
      </c>
      <c r="D42" s="39" t="s">
        <v>2306</v>
      </c>
      <c r="E42" s="37" t="s">
        <v>2263</v>
      </c>
      <c r="F42" s="37" t="s">
        <v>2300</v>
      </c>
      <c r="G42" s="34"/>
    </row>
    <row r="43" spans="1:7" ht="123.75">
      <c r="A43" s="363"/>
      <c r="B43" s="191">
        <v>4.0999999999999996</v>
      </c>
      <c r="C43" s="179" t="s">
        <v>2305</v>
      </c>
      <c r="D43" s="192">
        <v>42867</v>
      </c>
      <c r="E43" s="200" t="s">
        <v>2308</v>
      </c>
      <c r="F43" s="37" t="s">
        <v>2307</v>
      </c>
      <c r="G43" s="34"/>
    </row>
    <row r="44" spans="1:7" ht="78.75">
      <c r="A44" s="363"/>
      <c r="B44" s="191">
        <v>4.2</v>
      </c>
      <c r="C44" s="179" t="s">
        <v>2305</v>
      </c>
      <c r="D44" s="192">
        <v>42704</v>
      </c>
      <c r="E44" s="200" t="s">
        <v>2510</v>
      </c>
      <c r="F44" s="37" t="s">
        <v>2485</v>
      </c>
      <c r="G44" s="34"/>
    </row>
    <row r="45" spans="1:7" ht="157.5">
      <c r="A45" s="363"/>
      <c r="B45" s="240">
        <v>5</v>
      </c>
      <c r="C45" s="179" t="s">
        <v>2305</v>
      </c>
      <c r="D45" s="192">
        <v>42867</v>
      </c>
      <c r="E45" s="200" t="s">
        <v>12917</v>
      </c>
      <c r="F45" s="37" t="s">
        <v>12639</v>
      </c>
      <c r="G45" s="34"/>
    </row>
    <row r="46" spans="1:7" ht="45">
      <c r="A46" s="363"/>
      <c r="B46" s="191">
        <v>5.01</v>
      </c>
      <c r="C46" s="179" t="s">
        <v>2305</v>
      </c>
      <c r="D46" s="192">
        <v>42907</v>
      </c>
      <c r="E46" s="200" t="s">
        <v>12935</v>
      </c>
      <c r="F46" s="37" t="s">
        <v>12639</v>
      </c>
      <c r="G46" s="34"/>
    </row>
    <row r="47" spans="1:7" ht="67.5">
      <c r="A47" s="363"/>
      <c r="B47" s="191">
        <v>5.0999999999999996</v>
      </c>
      <c r="C47" s="179" t="s">
        <v>2305</v>
      </c>
      <c r="D47" s="192">
        <v>43070</v>
      </c>
      <c r="E47" s="200" t="s">
        <v>13129</v>
      </c>
      <c r="F47" s="37" t="s">
        <v>13130</v>
      </c>
      <c r="G47" s="34"/>
    </row>
    <row r="48" spans="1:7" ht="56.25">
      <c r="A48" s="363"/>
      <c r="B48" s="191">
        <v>5.1100000000000003</v>
      </c>
      <c r="C48" s="179" t="s">
        <v>13371</v>
      </c>
      <c r="D48" s="192">
        <v>43217</v>
      </c>
      <c r="E48" s="200" t="s">
        <v>13499</v>
      </c>
      <c r="F48" s="37" t="s">
        <v>13405</v>
      </c>
      <c r="G48" s="34"/>
    </row>
    <row r="49" spans="1:7" ht="56.25">
      <c r="A49" s="363"/>
      <c r="B49" s="191">
        <v>5.12</v>
      </c>
      <c r="C49" s="179" t="s">
        <v>13371</v>
      </c>
      <c r="D49" s="192">
        <v>43581</v>
      </c>
      <c r="E49" s="200" t="s">
        <v>13499</v>
      </c>
      <c r="F49" s="37" t="s">
        <v>14064</v>
      </c>
      <c r="G49" s="34"/>
    </row>
    <row r="50" spans="1:7" ht="78.75">
      <c r="A50" s="363"/>
      <c r="B50" s="240">
        <v>6</v>
      </c>
      <c r="C50" s="179" t="s">
        <v>13371</v>
      </c>
      <c r="D50" s="192">
        <v>43964</v>
      </c>
      <c r="E50" s="200" t="s">
        <v>14291</v>
      </c>
      <c r="F50" s="37" t="s">
        <v>14074</v>
      </c>
      <c r="G50" s="34"/>
    </row>
    <row r="51" spans="1:7" ht="45">
      <c r="A51" s="363"/>
      <c r="B51" s="191">
        <v>6.01</v>
      </c>
      <c r="C51" s="179" t="s">
        <v>13371</v>
      </c>
      <c r="D51" s="192">
        <v>43970</v>
      </c>
      <c r="E51" s="200" t="s">
        <v>15309</v>
      </c>
      <c r="F51" s="200" t="s">
        <v>14074</v>
      </c>
      <c r="G51" s="34"/>
    </row>
    <row r="52" spans="1:7" ht="45">
      <c r="A52" s="363"/>
      <c r="B52" s="191">
        <v>6.1</v>
      </c>
      <c r="C52" s="179" t="s">
        <v>13371</v>
      </c>
      <c r="D52" s="192">
        <v>44314</v>
      </c>
      <c r="E52" s="200" t="s">
        <v>15314</v>
      </c>
      <c r="F52" s="200" t="s">
        <v>15319</v>
      </c>
      <c r="G52" s="34"/>
    </row>
    <row r="53" spans="1:7" ht="13.5" thickBot="1">
      <c r="A53" s="364"/>
      <c r="B53" s="365" t="str">
        <f ca="1">OFFSET(L!$C$1,MATCH("General"&amp;"Cpy",L!$A:$A,0)-1,SL,,)</f>
        <v>© 2021 Responsible Minerals Initiative. All rights reserved.</v>
      </c>
      <c r="C53" s="365"/>
      <c r="D53" s="365"/>
      <c r="E53" s="365"/>
      <c r="F53" s="365"/>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952F5D1-4C4E-4A5B-9CD9-035854B4951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B8827529-1940-4F21-B85D-924228B8A94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55" zoomScalePageLayoutView="70" workbookViewId="0">
      <selection activeCell="G89" sqref="G89:J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3"/>
      <c r="B1" s="414"/>
      <c r="C1" s="414"/>
      <c r="D1" s="414"/>
      <c r="E1" s="414"/>
      <c r="F1" s="414"/>
      <c r="G1" s="414"/>
      <c r="H1" s="414"/>
      <c r="I1" s="414"/>
      <c r="J1" s="414"/>
      <c r="K1" s="415"/>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6" t="str">
        <f ca="1">OFFSET(L!$C$1,MATCH("Declaration"&amp;ADDRESS(ROW(),COLUMN(),4),L!$A:$A,0)-1,SL,,)</f>
        <v>Conflict Minerals Reporting Template (CMRT)</v>
      </c>
      <c r="E2" s="417"/>
      <c r="F2" s="417"/>
      <c r="G2" s="417"/>
      <c r="H2" s="417"/>
      <c r="I2" s="417"/>
      <c r="J2" s="418"/>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6"/>
      <c r="G3" s="426"/>
      <c r="H3" s="426"/>
      <c r="I3" s="182"/>
      <c r="J3" s="167" t="s">
        <v>15318</v>
      </c>
      <c r="K3" s="47"/>
      <c r="L3" s="139"/>
      <c r="M3" s="130"/>
      <c r="N3" s="130"/>
      <c r="O3" s="131"/>
      <c r="P3" s="144">
        <f>MATCH($D$3,LN,0)</f>
        <v>1</v>
      </c>
    </row>
    <row r="4" spans="1:34" ht="15.75">
      <c r="A4" s="45"/>
      <c r="B4" s="422" t="str">
        <f ca="1">OFFSET(L!$C$1,MATCH("Declaration"&amp;ADDRESS(ROW(),COLUMN(),4),L!$A:$A,0)-1,SL,,)</f>
        <v>The purpose of this document is to collect sourcing information on tin, tantalum, tungsten and gold used in products</v>
      </c>
      <c r="C4" s="422"/>
      <c r="D4" s="422"/>
      <c r="E4" s="422"/>
      <c r="F4" s="422"/>
      <c r="G4" s="422"/>
      <c r="H4" s="422"/>
      <c r="I4" s="427" t="str">
        <f ca="1">OFFSET(L!$C$1,MATCH("Declaration"&amp;ADDRESS(ROW(),COLUMN(),4),L!$A:$A,0)-1,SL,,)</f>
        <v>Link to Terms &amp; Conditions</v>
      </c>
      <c r="J4" s="427"/>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2" t="str">
        <f ca="1">OFFSET(L!$C$1,MATCH("Declaration"&amp;ADDRESS(ROW(),COLUMN(),4),L!$A:$A,0)-1,SL,,)</f>
        <v>Mandatory fields are noted with an asterisk (*).  Consult the instructions tab for guidance on how to answer each question.</v>
      </c>
      <c r="C6" s="422"/>
      <c r="D6" s="422"/>
      <c r="E6" s="422"/>
      <c r="F6" s="422"/>
      <c r="G6" s="422"/>
      <c r="H6" s="422"/>
      <c r="I6" s="422"/>
      <c r="J6" s="422"/>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1" t="str">
        <f ca="1">OFFSET(L!$C$1,MATCH("Declaration"&amp;ADDRESS(ROW(),COLUMN(),4),L!$A:$A,0)-1,SL,,)</f>
        <v>Company Information</v>
      </c>
      <c r="C7" s="431"/>
      <c r="D7" s="431"/>
      <c r="E7" s="431"/>
      <c r="F7" s="431"/>
      <c r="G7" s="431"/>
      <c r="H7" s="431"/>
      <c r="I7" s="431"/>
      <c r="J7" s="431"/>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9" t="s">
        <v>15606</v>
      </c>
      <c r="E8" s="420"/>
      <c r="F8" s="420"/>
      <c r="G8" s="420"/>
      <c r="H8" s="420"/>
      <c r="I8" s="420"/>
      <c r="J8" s="421"/>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8" t="s">
        <v>494</v>
      </c>
      <c r="E9" s="429"/>
      <c r="F9" s="429"/>
      <c r="G9" s="430"/>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2" t="str">
        <f ca="1">OFFSET(L!$C$1,MATCH("Declaration"&amp;ADDRESS(ROW(),COLUMN(),4)&amp;LEFT($D$9,1),L!$A:$A,0)-1,SL,,)</f>
        <v>Description of Scope:</v>
      </c>
      <c r="C10" s="151"/>
      <c r="D10" s="423" t="s">
        <v>15607</v>
      </c>
      <c r="E10" s="424"/>
      <c r="F10" s="424"/>
      <c r="G10" s="424"/>
      <c r="H10" s="424"/>
      <c r="I10" s="424"/>
      <c r="J10" s="425"/>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3"/>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8" t="s">
        <v>15608</v>
      </c>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8" t="s">
        <v>15609</v>
      </c>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8" t="s">
        <v>15610</v>
      </c>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8" t="s">
        <v>15611</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4" t="s">
        <v>15612</v>
      </c>
      <c r="E16" s="435"/>
      <c r="F16" s="435"/>
      <c r="G16" s="435"/>
      <c r="H16" s="435"/>
      <c r="I16" s="435"/>
      <c r="J16" s="436"/>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8" t="s">
        <v>15613</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8" t="s">
        <v>15611</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8" t="s">
        <v>15614</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4" t="s">
        <v>15612</v>
      </c>
      <c r="E20" s="435"/>
      <c r="F20" s="435"/>
      <c r="G20" s="435"/>
      <c r="H20" s="435"/>
      <c r="I20" s="435"/>
      <c r="J20" s="436"/>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7" t="s">
        <v>15615</v>
      </c>
      <c r="E21" s="438"/>
      <c r="F21" s="438"/>
      <c r="G21" s="438"/>
      <c r="H21" s="438"/>
      <c r="I21" s="438"/>
      <c r="J21" s="439"/>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0">
        <v>44645</v>
      </c>
      <c r="E22" s="441"/>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2" t="str">
        <f ca="1">OFFSET(L!$C$1,MATCH("Declaration"&amp;ADDRESS(ROW(),COLUMN(),4),L!$A:$A,0)-1,SL,,)</f>
        <v>Answer the following questions 1 - 8 based on the declaration scope indicated above</v>
      </c>
      <c r="C24" s="442"/>
      <c r="D24" s="442"/>
      <c r="E24" s="442"/>
      <c r="F24" s="442"/>
      <c r="G24" s="442"/>
      <c r="H24" s="442"/>
      <c r="I24" s="442"/>
      <c r="J24" s="44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4" t="s">
        <v>488</v>
      </c>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15616</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15616</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4" t="s">
        <v>15616</v>
      </c>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490</v>
      </c>
      <c r="E39" s="385"/>
      <c r="F39" s="58"/>
      <c r="G39" s="386" t="s">
        <v>15617</v>
      </c>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490</v>
      </c>
      <c r="E40" s="385"/>
      <c r="F40" s="58"/>
      <c r="G40" s="386" t="s">
        <v>15617</v>
      </c>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4" t="s">
        <v>490</v>
      </c>
      <c r="E41" s="385"/>
      <c r="F41" s="58"/>
      <c r="G41" s="386" t="s">
        <v>15617</v>
      </c>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490</v>
      </c>
      <c r="E45" s="385"/>
      <c r="F45" s="58"/>
      <c r="G45" s="386" t="s">
        <v>15617</v>
      </c>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490</v>
      </c>
      <c r="E46" s="385"/>
      <c r="F46" s="58"/>
      <c r="G46" s="386" t="s">
        <v>15617</v>
      </c>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t="s">
        <v>490</v>
      </c>
      <c r="E47" s="385"/>
      <c r="F47" s="58"/>
      <c r="G47" s="386" t="s">
        <v>15617</v>
      </c>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5" t="s">
        <v>491</v>
      </c>
      <c r="E57" s="406"/>
      <c r="F57" s="58"/>
      <c r="G57" s="386" t="s">
        <v>15617</v>
      </c>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5" t="s">
        <v>491</v>
      </c>
      <c r="E58" s="406"/>
      <c r="F58" s="58"/>
      <c r="G58" s="386" t="s">
        <v>15617</v>
      </c>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5" t="s">
        <v>491</v>
      </c>
      <c r="E59" s="406"/>
      <c r="F59" s="58"/>
      <c r="G59" s="386" t="s">
        <v>15617</v>
      </c>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489</v>
      </c>
      <c r="E63" s="385"/>
      <c r="F63" s="58"/>
      <c r="G63" s="386" t="s">
        <v>15617</v>
      </c>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t="s">
        <v>489</v>
      </c>
      <c r="E64" s="385"/>
      <c r="F64" s="58"/>
      <c r="G64" s="386" t="s">
        <v>15617</v>
      </c>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4" t="s">
        <v>489</v>
      </c>
      <c r="E65" s="385"/>
      <c r="F65" s="58"/>
      <c r="G65" s="386" t="s">
        <v>15617</v>
      </c>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489</v>
      </c>
      <c r="E69" s="385"/>
      <c r="F69" s="59"/>
      <c r="G69" s="386" t="s">
        <v>15617</v>
      </c>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489</v>
      </c>
      <c r="E70" s="385"/>
      <c r="F70" s="59"/>
      <c r="G70" s="386" t="s">
        <v>15617</v>
      </c>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4" t="s">
        <v>489</v>
      </c>
      <c r="E71" s="385"/>
      <c r="F71" s="61"/>
      <c r="G71" s="386" t="s">
        <v>15617</v>
      </c>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12" t="s">
        <v>15618</v>
      </c>
      <c r="H77" s="455"/>
      <c r="I77" s="455"/>
      <c r="J77" s="456"/>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12672</v>
      </c>
      <c r="E79" s="385"/>
      <c r="F79" s="68"/>
      <c r="G79" s="386" t="s">
        <v>15617</v>
      </c>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12672</v>
      </c>
      <c r="E81" s="385"/>
      <c r="F81" s="68"/>
      <c r="G81" s="386" t="s">
        <v>15617</v>
      </c>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12672</v>
      </c>
      <c r="E83" s="385"/>
      <c r="F83" s="68"/>
      <c r="G83" s="386" t="s">
        <v>15617</v>
      </c>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12672</v>
      </c>
      <c r="E85" s="394"/>
      <c r="F85" s="68"/>
      <c r="G85" s="386" t="s">
        <v>15617</v>
      </c>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12672</v>
      </c>
      <c r="E87" s="385"/>
      <c r="F87" s="68"/>
      <c r="G87" s="386" t="s">
        <v>15617</v>
      </c>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12672</v>
      </c>
      <c r="E89" s="385"/>
      <c r="F89" s="68"/>
      <c r="G89" s="386" t="s">
        <v>15617</v>
      </c>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G69:J69"/>
    <mergeCell ref="D71:E71"/>
    <mergeCell ref="D70:E70"/>
    <mergeCell ref="D69:E69"/>
    <mergeCell ref="D75:E75"/>
    <mergeCell ref="D77:E77"/>
    <mergeCell ref="G77:J77"/>
    <mergeCell ref="G79:J79"/>
    <mergeCell ref="G57:J57"/>
    <mergeCell ref="G58:J58"/>
    <mergeCell ref="G59:J59"/>
    <mergeCell ref="G63:J63"/>
    <mergeCell ref="G64:J64"/>
    <mergeCell ref="G65:J65"/>
    <mergeCell ref="D65:E65"/>
    <mergeCell ref="D64:E64"/>
    <mergeCell ref="D63:E63"/>
    <mergeCell ref="D22:E22"/>
    <mergeCell ref="D29:E29"/>
    <mergeCell ref="D28:E28"/>
    <mergeCell ref="D26:E26"/>
    <mergeCell ref="D27:E27"/>
    <mergeCell ref="D40:E40"/>
    <mergeCell ref="D41:E41"/>
    <mergeCell ref="D39:E39"/>
    <mergeCell ref="G41:J41"/>
    <mergeCell ref="G40:J40"/>
    <mergeCell ref="G39:J39"/>
    <mergeCell ref="D8:J8"/>
    <mergeCell ref="D9:G9"/>
    <mergeCell ref="D10:J10"/>
    <mergeCell ref="D12:J12"/>
    <mergeCell ref="D13:J13"/>
    <mergeCell ref="D14:J14"/>
    <mergeCell ref="D15:J15"/>
    <mergeCell ref="D16:J16"/>
    <mergeCell ref="D17:J17"/>
    <mergeCell ref="D35:E35"/>
    <mergeCell ref="G38:J38"/>
    <mergeCell ref="D49:E49"/>
    <mergeCell ref="D55:E55"/>
    <mergeCell ref="G35:J35"/>
    <mergeCell ref="G45:J45"/>
    <mergeCell ref="G46:J46"/>
    <mergeCell ref="G47:J47"/>
    <mergeCell ref="D45:E45"/>
    <mergeCell ref="D46:E46"/>
    <mergeCell ref="D47:E47"/>
    <mergeCell ref="D51:E51"/>
    <mergeCell ref="D52:E52"/>
    <mergeCell ref="D53:E53"/>
    <mergeCell ref="D59:E59"/>
    <mergeCell ref="D57:E57"/>
    <mergeCell ref="D58:E58"/>
    <mergeCell ref="G27:J27"/>
    <mergeCell ref="B24:J24"/>
    <mergeCell ref="D31:E31"/>
    <mergeCell ref="D50:E50"/>
    <mergeCell ref="D37:E37"/>
    <mergeCell ref="D32:E32"/>
    <mergeCell ref="D43:E43"/>
    <mergeCell ref="D44:E44"/>
    <mergeCell ref="G44:J44"/>
    <mergeCell ref="D18:J18"/>
    <mergeCell ref="D19:J19"/>
    <mergeCell ref="D20:J20"/>
    <mergeCell ref="D21:J21"/>
    <mergeCell ref="G62:J62"/>
    <mergeCell ref="A1:K1"/>
    <mergeCell ref="D2:J2"/>
    <mergeCell ref="B4:H4"/>
    <mergeCell ref="F3:H3"/>
    <mergeCell ref="I4:J4"/>
    <mergeCell ref="B7:J7"/>
    <mergeCell ref="B10:B11"/>
    <mergeCell ref="B6:J6"/>
    <mergeCell ref="D38:E38"/>
    <mergeCell ref="G32:J32"/>
    <mergeCell ref="G29:J29"/>
    <mergeCell ref="H61:J61"/>
    <mergeCell ref="G68:J68"/>
    <mergeCell ref="H37:J37"/>
    <mergeCell ref="D23:E23"/>
    <mergeCell ref="G33:J33"/>
    <mergeCell ref="G26:J26"/>
    <mergeCell ref="G28:J28"/>
    <mergeCell ref="D25:E25"/>
    <mergeCell ref="G50:J50"/>
    <mergeCell ref="G51:J51"/>
    <mergeCell ref="D68:E68"/>
    <mergeCell ref="H67:J67"/>
    <mergeCell ref="G74:I74"/>
    <mergeCell ref="D74:E74"/>
    <mergeCell ref="G76:J76"/>
    <mergeCell ref="D11:J11"/>
    <mergeCell ref="D34:E34"/>
    <mergeCell ref="D33:E33"/>
    <mergeCell ref="G34:J34"/>
    <mergeCell ref="G52:J52"/>
    <mergeCell ref="D62:E62"/>
    <mergeCell ref="D67:E67"/>
    <mergeCell ref="G53:J53"/>
    <mergeCell ref="D56:E56"/>
    <mergeCell ref="G56:J56"/>
    <mergeCell ref="D61:E61"/>
    <mergeCell ref="A91:J91"/>
    <mergeCell ref="B90:J90"/>
    <mergeCell ref="D81:E81"/>
    <mergeCell ref="D87:E87"/>
    <mergeCell ref="D85:E85"/>
    <mergeCell ref="D89:E89"/>
    <mergeCell ref="G86:J86"/>
    <mergeCell ref="G88:J88"/>
    <mergeCell ref="G81:J81"/>
    <mergeCell ref="G83:J83"/>
    <mergeCell ref="G85:J85"/>
    <mergeCell ref="G87:J87"/>
    <mergeCell ref="G89:J89"/>
    <mergeCell ref="G75:J75"/>
    <mergeCell ref="B73:J73"/>
    <mergeCell ref="D83:E83"/>
    <mergeCell ref="D79:E79"/>
    <mergeCell ref="G70:J70"/>
    <mergeCell ref="G71:J71"/>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9FD4DAE-BF14-4528-BD88-42861437B4E5}"/>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3" t="str">
        <f ca="1">OFFSET(L!$C$1,MATCH("Smelter List"&amp;ADDRESS(ROW(),COLUMN(),4),L!$A:$A,0)-1,SL,,)</f>
        <v>Link to "RMAP Conformant Smelter List"</v>
      </c>
      <c r="K2" s="444"/>
      <c r="L2" s="444"/>
      <c r="M2" s="444"/>
      <c r="N2" s="444"/>
      <c r="O2" s="444"/>
      <c r="P2" s="231"/>
      <c r="Q2" s="232"/>
      <c r="R2" s="233"/>
      <c r="S2" s="233"/>
      <c r="T2" s="233"/>
      <c r="U2" s="262"/>
      <c r="V2" s="262"/>
      <c r="W2" s="263"/>
      <c r="X2" s="262"/>
      <c r="Y2" s="262"/>
      <c r="Z2" s="262"/>
      <c r="AH2" s="174" t="s">
        <v>488</v>
      </c>
    </row>
    <row r="3" spans="1:34" s="264" customFormat="1" ht="273.95" customHeight="1">
      <c r="A3" s="202"/>
      <c r="B3" s="44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5"/>
      <c r="D3" s="445"/>
      <c r="E3" s="445"/>
      <c r="F3" s="265"/>
      <c r="G3" s="446" t="str">
        <f ca="1">OFFSET(L!$C$1,MATCH("General"&amp;"Cpy",L!$A:$A,0)-1,SL,,)</f>
        <v>© 2021 Responsible Minerals Initiative. All rights reserved.</v>
      </c>
      <c r="H3" s="446"/>
      <c r="I3" s="447"/>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70" t="e">
        <f>IF(C5="",NA(),MATCH($B5&amp;$C5,'Smelter Look-up'!$J:$J,0))</f>
        <v>#N/A</v>
      </c>
      <c r="W5" s="271"/>
      <c r="X5" s="271">
        <f t="shared" ref="X5" ca="1" si="1">IF(AND(C5="Smelter not listed",OR(LEN(D5)=0,LEN(E5)=0)),1,0)</f>
        <v>0</v>
      </c>
      <c r="Y5" s="271"/>
      <c r="Z5" s="271"/>
      <c r="AB5" s="273" t="str">
        <f t="shared" ref="AB5" si="2">B5&amp;C5</f>
        <v/>
      </c>
    </row>
    <row r="6" spans="1:34" s="272" customFormat="1" ht="20.100000000000001"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70" t="e">
        <f>IF(C6="",NA(),MATCH($B6&amp;$C6,'Smelter Look-up'!$J:$J,0))</f>
        <v>#N/A</v>
      </c>
      <c r="W6" s="271"/>
      <c r="X6" s="271">
        <f t="shared" ref="X6:X37" ca="1" si="4">IF(AND(C6="Smelter not listed",OR(LEN(D6)=0,LEN(E6)=0)),1,0)</f>
        <v>0</v>
      </c>
      <c r="Y6" s="271"/>
      <c r="Z6" s="271"/>
      <c r="AB6" s="273" t="str">
        <f t="shared" ref="AB6:AB37" si="5">B6&amp;C6</f>
        <v/>
      </c>
    </row>
    <row r="7" spans="1:34" s="272" customFormat="1" ht="20.100000000000001"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20.100000000000001"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86817EB-9A18-4BF6-A3D9-4C8A6D146C79}"/>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8" t="str">
        <f ca="1">OFFSET(L!$C$1,MATCH("Checker"&amp;ADDRESS(ROW(),COLUMN(),4),L!$A:$A,0)-1,SL,,)</f>
        <v>To ensure all required fields have been populated before submitting to your customers review form for any line items highlighted in red</v>
      </c>
      <c r="B1" s="448"/>
      <c r="C1" s="448"/>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f ca="1">IF(H70=0,"0",H70)</f>
        <v>3</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Control Concepts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All products manufactured by Control Concepts Inc.</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Cory Watkins</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cwatkins@ccipower.com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(952) 4747-6200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Cory Watkins</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cwatkins@ccipower.com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44645</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Unknown</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t="str">
        <f>IF(AND($B$15="Yes",$B$20="Yes"),Declaration!D57,0)</f>
        <v>None</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t="str">
        <f>IF(AND($B$16="Yes",$B$21="Yes"),Declaration!D58,0)</f>
        <v>None</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1" t="str">
        <f>IF(AND($B$17="Yes",$B$22="Yes"),Declaration!D59,0)</f>
        <v>None</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No</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No</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No</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https://ccipower.com/how-contact-us/conflict-minerals-statement</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NO</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NO</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NO</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NO</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Provide list of tin smelters contributing material to supply chain on Smelter List tab</v>
      </c>
      <c r="D66" s="108" t="str">
        <f>IF(H66=0,"","Click here to provide smelter information")</f>
        <v>Click here to provide smelter information</v>
      </c>
      <c r="E66" s="84" t="s">
        <v>807</v>
      </c>
      <c r="F66" s="107">
        <f>F25</f>
        <v>1</v>
      </c>
      <c r="G66" s="81">
        <f>IF(AND(COUNTIF(SmelterIdetifiedForMetal,"Tin")&gt;0,COUNTIF('Smelter List'!AB$5:AB$2504,"Tin?*")&gt;0),0,1)</f>
        <v>1</v>
      </c>
      <c r="H66" s="82">
        <f t="shared" si="14"/>
        <v>1</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Provide list of gold smelters contributing material to supply chain on Smelter List tab</v>
      </c>
      <c r="D67" s="108" t="str">
        <f>IF(H67=0,"","Click here to provide smelter information")</f>
        <v>Click here to provide smelter information</v>
      </c>
      <c r="E67" s="84" t="s">
        <v>807</v>
      </c>
      <c r="F67" s="107">
        <f>F26</f>
        <v>1</v>
      </c>
      <c r="G67" s="81">
        <f>IF(AND(COUNTIF(SmelterIdetifiedForMetal,"Gold")&gt;0,COUNTIF('Smelter List'!AB$5:AB$2504,"Gold?*")&gt;0),0,1)</f>
        <v>1</v>
      </c>
      <c r="H67" s="82">
        <f t="shared" si="14"/>
        <v>1</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Provide list of tungsten smelters contributing material to supply chain on Smelter List tab</v>
      </c>
      <c r="D68" s="108" t="str">
        <f>IF(H68=0,"","Click here to provide smelter information")</f>
        <v>Click here to provide smelter information</v>
      </c>
      <c r="E68" s="84" t="s">
        <v>807</v>
      </c>
      <c r="F68" s="107">
        <f>F27</f>
        <v>1</v>
      </c>
      <c r="G68" s="81">
        <f>IF(AND(COUNTIF(SmelterIdetifiedForMetal,"Tungsten")&gt;0,COUNTIF('Smelter List'!AB$5:AB$2504,"Tungsten?*")&gt;0),0,1)</f>
        <v>1</v>
      </c>
      <c r="H68" s="82">
        <f t="shared" si="14"/>
        <v>1</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3</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0" t="str">
        <f ca="1">OFFSET(L!$C$1,MATCH("Product List"&amp;ADDRESS(ROW(),COLUMN(),4),L!$A:$A,0)-1,SL,,)</f>
        <v>Completion required only if reporting level "Product (or List of Products)" selected on the 'Declaration' worksheet.</v>
      </c>
      <c r="B1" s="451"/>
      <c r="C1" s="451"/>
      <c r="D1" s="451"/>
      <c r="E1" s="145"/>
    </row>
    <row r="2" spans="1:6">
      <c r="A2" s="29"/>
      <c r="B2" s="147"/>
      <c r="C2" s="147"/>
      <c r="D2"/>
      <c r="E2" s="30"/>
    </row>
    <row r="3" spans="1:6">
      <c r="A3" s="29"/>
      <c r="B3" s="147"/>
      <c r="C3" s="147"/>
      <c r="D3" s="147"/>
      <c r="E3" s="30"/>
    </row>
    <row r="4" spans="1:6" ht="15.75" customHeight="1">
      <c r="A4" s="29"/>
      <c r="B4" s="449" t="s">
        <v>898</v>
      </c>
      <c r="C4" s="449"/>
      <c r="D4" s="449"/>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2" t="str">
        <f ca="1">OFFSET(L!$C$1,MATCH("General"&amp;"Cpy",L!$A:$A,0)-1,SL,,)</f>
        <v>© 2021 Responsible Minerals Initiative. All rights reserved.</v>
      </c>
      <c r="C1001" s="452"/>
      <c r="D1001" s="452"/>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tabSelected="1" zoomScaleNormal="100" zoomScalePageLayoutView="85" workbookViewId="0">
      <pane ySplit="4" topLeftCell="A83"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3"/>
      <c r="C1" s="453"/>
      <c r="D1" s="453"/>
      <c r="E1" s="453"/>
      <c r="F1" s="453"/>
      <c r="G1" s="453"/>
    </row>
    <row r="2" spans="1:16">
      <c r="A2" s="454"/>
      <c r="B2" s="454"/>
      <c r="C2" s="454"/>
      <c r="D2" s="454"/>
      <c r="E2" s="454"/>
      <c r="F2" s="454"/>
      <c r="G2" s="454"/>
      <c r="H2" s="454"/>
      <c r="I2" s="454"/>
    </row>
    <row r="3" spans="1:16">
      <c r="A3" s="454"/>
      <c r="B3" s="454"/>
      <c r="C3" s="454"/>
      <c r="D3" s="454"/>
      <c r="E3" s="454"/>
      <c r="F3" s="454"/>
      <c r="G3" s="454"/>
      <c r="H3" s="454"/>
      <c r="I3" s="454"/>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Jeff Latzke</cp:lastModifiedBy>
  <cp:lastPrinted>2015-04-21T20:47:43Z</cp:lastPrinted>
  <dcterms:created xsi:type="dcterms:W3CDTF">2010-06-21T21:00:23Z</dcterms:created>
  <dcterms:modified xsi:type="dcterms:W3CDTF">2022-03-25T15:25:38Z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